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988AA38C-1E45-4079-8C57-846BF89D309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3" sheetId="1" r:id="rId1"/>
    <sheet name="Лист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Print_Area" localSheetId="0">'3'!$A$1:$AP$131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75" i="1" l="1"/>
  <c r="P61" i="1"/>
  <c r="X90" i="1" l="1"/>
  <c r="X101" i="1"/>
  <c r="X110" i="1"/>
  <c r="X113" i="1"/>
  <c r="R89" i="1" l="1"/>
  <c r="I89" i="1"/>
  <c r="O59" i="1" l="1"/>
  <c r="U59" i="1"/>
  <c r="W59" i="1"/>
  <c r="Y59" i="1"/>
  <c r="AC59" i="1"/>
  <c r="AE59" i="1"/>
  <c r="AG59" i="1"/>
  <c r="H59" i="1"/>
  <c r="AO89" i="1"/>
  <c r="Z89" i="1"/>
  <c r="Z61" i="1" l="1"/>
  <c r="Z119" i="1" l="1"/>
  <c r="G21" i="1" l="1"/>
  <c r="H21" i="1" s="1"/>
  <c r="I21" i="1" s="1"/>
  <c r="J21" i="1" s="1"/>
  <c r="K21" i="1" s="1"/>
  <c r="L21" i="1" s="1"/>
  <c r="M21" i="1" s="1"/>
  <c r="N21" i="1" s="1"/>
  <c r="O21" i="1" s="1"/>
  <c r="P21" i="1" s="1"/>
  <c r="Q21" i="1" s="1"/>
  <c r="R21" i="1" s="1"/>
  <c r="S21" i="1" s="1"/>
  <c r="T21" i="1" s="1"/>
  <c r="U21" i="1" s="1"/>
  <c r="V21" i="1" s="1"/>
  <c r="W21" i="1" s="1"/>
  <c r="X21" i="1" s="1"/>
  <c r="Y21" i="1" s="1"/>
  <c r="Z21" i="1" s="1"/>
  <c r="AA21" i="1" s="1"/>
  <c r="AB21" i="1" s="1"/>
  <c r="AC21" i="1" s="1"/>
  <c r="AD21" i="1" s="1"/>
  <c r="AE21" i="1" s="1"/>
  <c r="AF21" i="1" s="1"/>
  <c r="AG21" i="1" s="1"/>
  <c r="AH21" i="1" s="1"/>
  <c r="AI21" i="1" s="1"/>
  <c r="AJ21" i="1" s="1"/>
  <c r="AK21" i="1" s="1"/>
  <c r="AL21" i="1" s="1"/>
  <c r="AM21" i="1" s="1"/>
  <c r="AN21" i="1" s="1"/>
  <c r="AO21" i="1" s="1"/>
  <c r="AP21" i="1" s="1"/>
  <c r="AQ42" i="1"/>
  <c r="AQ43" i="1"/>
  <c r="AQ44" i="1"/>
  <c r="AQ45" i="1"/>
  <c r="AQ46" i="1"/>
  <c r="AQ47" i="1"/>
  <c r="AQ48" i="1"/>
  <c r="AQ49" i="1"/>
  <c r="AQ50" i="1"/>
  <c r="AQ51" i="1"/>
  <c r="AQ52" i="1"/>
  <c r="AQ53" i="1"/>
  <c r="AQ54" i="1"/>
  <c r="AQ55" i="1"/>
  <c r="AQ56" i="1"/>
  <c r="AQ90" i="1"/>
  <c r="AQ101" i="1"/>
  <c r="AQ102" i="1"/>
  <c r="AQ103" i="1"/>
  <c r="AQ104" i="1"/>
  <c r="AQ105" i="1"/>
  <c r="AQ106" i="1"/>
  <c r="AQ107" i="1"/>
  <c r="AQ108" i="1"/>
  <c r="AQ109" i="1"/>
  <c r="AQ110" i="1"/>
  <c r="AQ111" i="1"/>
  <c r="AQ112" i="1"/>
  <c r="AQ113" i="1"/>
  <c r="AQ114" i="1"/>
  <c r="AQ115" i="1"/>
  <c r="AQ116" i="1"/>
  <c r="AQ117" i="1"/>
  <c r="AQ132" i="1"/>
  <c r="R131" i="1"/>
  <c r="P131" i="1" s="1"/>
  <c r="R129" i="1"/>
  <c r="Q129" i="1"/>
  <c r="Q127" i="1"/>
  <c r="T120" i="1"/>
  <c r="T121" i="1"/>
  <c r="S120" i="1"/>
  <c r="R120" i="1"/>
  <c r="R121" i="1"/>
  <c r="Q120" i="1"/>
  <c r="Q121" i="1"/>
  <c r="R119" i="1"/>
  <c r="S119" i="1"/>
  <c r="T119" i="1"/>
  <c r="Q119" i="1"/>
  <c r="P122" i="1"/>
  <c r="P123" i="1"/>
  <c r="P124" i="1"/>
  <c r="P126" i="1"/>
  <c r="P128" i="1"/>
  <c r="S99" i="1"/>
  <c r="T99" i="1"/>
  <c r="Q99" i="1"/>
  <c r="T98" i="1"/>
  <c r="S98" i="1"/>
  <c r="R98" i="1"/>
  <c r="Q98" i="1"/>
  <c r="R97" i="1"/>
  <c r="S97" i="1"/>
  <c r="T97" i="1"/>
  <c r="Q97" i="1"/>
  <c r="P100" i="1"/>
  <c r="R94" i="1"/>
  <c r="R92" i="1" s="1"/>
  <c r="S94" i="1"/>
  <c r="S92" i="1" s="1"/>
  <c r="T94" i="1"/>
  <c r="T92" i="1" s="1"/>
  <c r="Q94" i="1"/>
  <c r="Q92" i="1" s="1"/>
  <c r="P95" i="1"/>
  <c r="P93" i="1"/>
  <c r="T86" i="1"/>
  <c r="T87" i="1"/>
  <c r="T88" i="1"/>
  <c r="S86" i="1"/>
  <c r="S87" i="1"/>
  <c r="S88" i="1"/>
  <c r="R86" i="1"/>
  <c r="R87" i="1"/>
  <c r="R88" i="1"/>
  <c r="Q86" i="1"/>
  <c r="Q87" i="1"/>
  <c r="Q88" i="1"/>
  <c r="Q76" i="1"/>
  <c r="Q74" i="1"/>
  <c r="P74" i="1" s="1"/>
  <c r="S73" i="1"/>
  <c r="R73" i="1"/>
  <c r="Q73" i="1"/>
  <c r="S72" i="1"/>
  <c r="R72" i="1"/>
  <c r="Q72" i="1"/>
  <c r="S71" i="1"/>
  <c r="R71" i="1"/>
  <c r="Q71" i="1"/>
  <c r="Q70" i="1"/>
  <c r="S69" i="1"/>
  <c r="S70" i="1"/>
  <c r="R69" i="1"/>
  <c r="Q69" i="1"/>
  <c r="S68" i="1"/>
  <c r="R68" i="1"/>
  <c r="Q68" i="1"/>
  <c r="S67" i="1"/>
  <c r="R67" i="1"/>
  <c r="Q65" i="1"/>
  <c r="Q66" i="1"/>
  <c r="Q67" i="1"/>
  <c r="Q64" i="1"/>
  <c r="R63" i="1"/>
  <c r="Q63" i="1"/>
  <c r="Q62" i="1"/>
  <c r="S66" i="1"/>
  <c r="R66" i="1"/>
  <c r="S65" i="1"/>
  <c r="R65" i="1"/>
  <c r="S64" i="1"/>
  <c r="R64" i="1"/>
  <c r="S63" i="1"/>
  <c r="S62" i="1"/>
  <c r="R62" i="1"/>
  <c r="AO41" i="1"/>
  <c r="Z41" i="1"/>
  <c r="L35" i="1"/>
  <c r="M35" i="1"/>
  <c r="N35" i="1"/>
  <c r="O35" i="1"/>
  <c r="Q35" i="1"/>
  <c r="S35" i="1"/>
  <c r="T35" i="1"/>
  <c r="U35" i="1"/>
  <c r="W35" i="1"/>
  <c r="Y35" i="1"/>
  <c r="AA35" i="1"/>
  <c r="AC35" i="1"/>
  <c r="AD35" i="1"/>
  <c r="AE35" i="1"/>
  <c r="AF35" i="1"/>
  <c r="AG35" i="1"/>
  <c r="AH35" i="1"/>
  <c r="AI35" i="1"/>
  <c r="AJ35" i="1"/>
  <c r="AK35" i="1"/>
  <c r="AL35" i="1"/>
  <c r="AM35" i="1"/>
  <c r="P77" i="1"/>
  <c r="P78" i="1"/>
  <c r="P79" i="1"/>
  <c r="P80" i="1"/>
  <c r="P81" i="1"/>
  <c r="P82" i="1"/>
  <c r="T59" i="1" l="1"/>
  <c r="P66" i="1"/>
  <c r="P119" i="1"/>
  <c r="P71" i="1"/>
  <c r="P73" i="1"/>
  <c r="P72" i="1"/>
  <c r="P129" i="1"/>
  <c r="P67" i="1"/>
  <c r="P86" i="1"/>
  <c r="T118" i="1"/>
  <c r="P65" i="1"/>
  <c r="P69" i="1"/>
  <c r="P68" i="1"/>
  <c r="P120" i="1"/>
  <c r="T96" i="1"/>
  <c r="T91" i="1" s="1"/>
  <c r="S96" i="1"/>
  <c r="S91" i="1" s="1"/>
  <c r="P98" i="1"/>
  <c r="P97" i="1"/>
  <c r="V97" i="1" s="1"/>
  <c r="Q96" i="1"/>
  <c r="Q91" i="1" s="1"/>
  <c r="P94" i="1"/>
  <c r="P92" i="1" s="1"/>
  <c r="P88" i="1"/>
  <c r="P87" i="1"/>
  <c r="P64" i="1"/>
  <c r="P63" i="1"/>
  <c r="P62" i="1"/>
  <c r="R41" i="1"/>
  <c r="P41" i="1" l="1"/>
  <c r="AQ41" i="1" s="1"/>
  <c r="T58" i="1" l="1"/>
  <c r="T57" i="1" s="1"/>
  <c r="Z121" i="1" l="1"/>
  <c r="Z122" i="1"/>
  <c r="Z123" i="1"/>
  <c r="Z124" i="1"/>
  <c r="Z125" i="1"/>
  <c r="Z126" i="1"/>
  <c r="Z127" i="1"/>
  <c r="R127" i="1" s="1"/>
  <c r="Z128" i="1"/>
  <c r="Z129" i="1"/>
  <c r="Z130" i="1"/>
  <c r="Z131" i="1"/>
  <c r="Z98" i="1"/>
  <c r="Z100" i="1"/>
  <c r="Z97" i="1"/>
  <c r="Y96" i="1"/>
  <c r="Z95" i="1"/>
  <c r="Y92" i="1"/>
  <c r="Z68" i="1"/>
  <c r="Z74" i="1"/>
  <c r="Z75" i="1"/>
  <c r="Z76" i="1"/>
  <c r="Z77" i="1"/>
  <c r="Z78" i="1"/>
  <c r="Z79" i="1"/>
  <c r="Z80" i="1"/>
  <c r="Z81" i="1"/>
  <c r="Z82" i="1"/>
  <c r="Z83" i="1"/>
  <c r="Y58" i="1"/>
  <c r="Y31" i="1"/>
  <c r="Y23" i="1" s="1"/>
  <c r="Z37" i="1"/>
  <c r="Z38" i="1"/>
  <c r="Z39" i="1"/>
  <c r="Z40" i="1"/>
  <c r="Z36" i="1"/>
  <c r="Y27" i="1"/>
  <c r="Z27" i="1"/>
  <c r="Y26" i="1"/>
  <c r="Z26" i="1"/>
  <c r="Y25" i="1"/>
  <c r="Z25" i="1"/>
  <c r="W118" i="1"/>
  <c r="Y118" i="1"/>
  <c r="Y28" i="1" s="1"/>
  <c r="W92" i="1"/>
  <c r="AO121" i="1"/>
  <c r="AO122" i="1"/>
  <c r="AQ122" i="1" s="1"/>
  <c r="AO123" i="1"/>
  <c r="AQ123" i="1" s="1"/>
  <c r="AO124" i="1"/>
  <c r="AQ124" i="1" s="1"/>
  <c r="AO125" i="1"/>
  <c r="S125" i="1" s="1"/>
  <c r="P125" i="1" s="1"/>
  <c r="AQ125" i="1" s="1"/>
  <c r="AO126" i="1"/>
  <c r="AQ126" i="1" s="1"/>
  <c r="AO127" i="1"/>
  <c r="AO128" i="1"/>
  <c r="AQ128" i="1" s="1"/>
  <c r="AO129" i="1"/>
  <c r="AQ129" i="1" s="1"/>
  <c r="AO130" i="1"/>
  <c r="AO131" i="1"/>
  <c r="AQ131" i="1" s="1"/>
  <c r="AO98" i="1"/>
  <c r="AQ98" i="1" s="1"/>
  <c r="AO100" i="1"/>
  <c r="AQ100" i="1" s="1"/>
  <c r="AO97" i="1"/>
  <c r="AQ97" i="1" s="1"/>
  <c r="AO95" i="1"/>
  <c r="AQ95" i="1" s="1"/>
  <c r="AO61" i="1"/>
  <c r="AO68" i="1"/>
  <c r="AQ68" i="1" s="1"/>
  <c r="AO74" i="1"/>
  <c r="AQ74" i="1" s="1"/>
  <c r="AO75" i="1"/>
  <c r="AQ75" i="1" s="1"/>
  <c r="AO76" i="1"/>
  <c r="AQ76" i="1" s="1"/>
  <c r="AO77" i="1"/>
  <c r="AQ77" i="1" s="1"/>
  <c r="AO78" i="1"/>
  <c r="AQ78" i="1" s="1"/>
  <c r="AO79" i="1"/>
  <c r="AQ79" i="1" s="1"/>
  <c r="AO80" i="1"/>
  <c r="AQ80" i="1" s="1"/>
  <c r="AO81" i="1"/>
  <c r="AQ81" i="1" s="1"/>
  <c r="AO82" i="1"/>
  <c r="AQ82" i="1" s="1"/>
  <c r="AO83" i="1"/>
  <c r="AQ83" i="1" s="1"/>
  <c r="AQ85" i="1"/>
  <c r="AO40" i="1"/>
  <c r="AO37" i="1"/>
  <c r="AO38" i="1"/>
  <c r="AO39" i="1"/>
  <c r="AO36" i="1"/>
  <c r="AO34" i="1"/>
  <c r="AO33" i="1"/>
  <c r="AO32" i="1"/>
  <c r="AO27" i="1"/>
  <c r="AO26" i="1"/>
  <c r="AO25" i="1"/>
  <c r="AM120" i="1"/>
  <c r="AM99" i="1"/>
  <c r="AM93" i="1"/>
  <c r="AM88" i="1"/>
  <c r="AM73" i="1"/>
  <c r="AM70" i="1"/>
  <c r="AM31" i="1"/>
  <c r="AM23" i="1" s="1"/>
  <c r="AM27" i="1"/>
  <c r="AM26" i="1"/>
  <c r="AM25" i="1"/>
  <c r="AJ118" i="1"/>
  <c r="AK118" i="1"/>
  <c r="AK28" i="1" s="1"/>
  <c r="AK96" i="1"/>
  <c r="AK87" i="1"/>
  <c r="AK31" i="1"/>
  <c r="AK23" i="1" s="1"/>
  <c r="AK27" i="1"/>
  <c r="AK26" i="1"/>
  <c r="AK25" i="1"/>
  <c r="AI86" i="1"/>
  <c r="AH118" i="1"/>
  <c r="AI118" i="1"/>
  <c r="AI28" i="1" s="1"/>
  <c r="AH96" i="1"/>
  <c r="AI96" i="1"/>
  <c r="AG92" i="1"/>
  <c r="AF92" i="1"/>
  <c r="AI92" i="1"/>
  <c r="AH92" i="1"/>
  <c r="AI31" i="1"/>
  <c r="AI23" i="1" s="1"/>
  <c r="AI27" i="1"/>
  <c r="AI26" i="1"/>
  <c r="AI25" i="1"/>
  <c r="Z86" i="1" l="1"/>
  <c r="Z93" i="1"/>
  <c r="AO87" i="1"/>
  <c r="AQ87" i="1" s="1"/>
  <c r="Z70" i="1"/>
  <c r="Z35" i="1"/>
  <c r="Z31" i="1" s="1"/>
  <c r="Z23" i="1" s="1"/>
  <c r="Z99" i="1"/>
  <c r="Z96" i="1" s="1"/>
  <c r="Z73" i="1"/>
  <c r="Z120" i="1"/>
  <c r="AO86" i="1"/>
  <c r="AQ86" i="1" s="1"/>
  <c r="AO35" i="1"/>
  <c r="AO31" i="1" s="1"/>
  <c r="AO23" i="1" s="1"/>
  <c r="R36" i="1"/>
  <c r="AO70" i="1"/>
  <c r="AO73" i="1"/>
  <c r="AQ73" i="1" s="1"/>
  <c r="R39" i="1"/>
  <c r="P39" i="1" s="1"/>
  <c r="AQ39" i="1" s="1"/>
  <c r="AO88" i="1"/>
  <c r="AQ88" i="1" s="1"/>
  <c r="R38" i="1"/>
  <c r="P38" i="1" s="1"/>
  <c r="AQ38" i="1" s="1"/>
  <c r="P127" i="1"/>
  <c r="AQ127" i="1" s="1"/>
  <c r="R118" i="1"/>
  <c r="AO93" i="1"/>
  <c r="AQ93" i="1" s="1"/>
  <c r="R37" i="1"/>
  <c r="P37" i="1" s="1"/>
  <c r="AQ37" i="1" s="1"/>
  <c r="AM96" i="1"/>
  <c r="R40" i="1"/>
  <c r="P40" i="1" s="1"/>
  <c r="AQ40" i="1" s="1"/>
  <c r="Z88" i="1"/>
  <c r="Y91" i="1"/>
  <c r="Y57" i="1" s="1"/>
  <c r="AO120" i="1"/>
  <c r="AQ120" i="1" s="1"/>
  <c r="P130" i="1"/>
  <c r="AQ130" i="1" s="1"/>
  <c r="Q118" i="1"/>
  <c r="Z87" i="1"/>
  <c r="AO99" i="1"/>
  <c r="AI91" i="1"/>
  <c r="AG118" i="1"/>
  <c r="AG28" i="1" s="1"/>
  <c r="AF118" i="1"/>
  <c r="AG96" i="1"/>
  <c r="AG91" i="1" s="1"/>
  <c r="AG58" i="1"/>
  <c r="AG31" i="1"/>
  <c r="AG23" i="1" s="1"/>
  <c r="AG27" i="1"/>
  <c r="AG26" i="1"/>
  <c r="AG25" i="1"/>
  <c r="AE118" i="1"/>
  <c r="AE96" i="1"/>
  <c r="AE92" i="1"/>
  <c r="Y30" i="1" l="1"/>
  <c r="Y24" i="1"/>
  <c r="Y22" i="1" s="1"/>
  <c r="R35" i="1"/>
  <c r="P36" i="1"/>
  <c r="AO96" i="1"/>
  <c r="AG57" i="1"/>
  <c r="AG24" i="1" s="1"/>
  <c r="AG22" i="1" s="1"/>
  <c r="AE91" i="1"/>
  <c r="AE58" i="1"/>
  <c r="AE31" i="1"/>
  <c r="AE28" i="1"/>
  <c r="AE27" i="1"/>
  <c r="AE26" i="1"/>
  <c r="AE25" i="1"/>
  <c r="P35" i="1" l="1"/>
  <c r="AQ36" i="1"/>
  <c r="AG30" i="1"/>
  <c r="AE57" i="1"/>
  <c r="AE24" i="1" s="1"/>
  <c r="AE23" i="1"/>
  <c r="AC118" i="1"/>
  <c r="AC28" i="1" s="1"/>
  <c r="AC96" i="1"/>
  <c r="AC92" i="1"/>
  <c r="AC58" i="1"/>
  <c r="AC31" i="1"/>
  <c r="AC33" i="1"/>
  <c r="AC34" i="1"/>
  <c r="AC32" i="1"/>
  <c r="AC27" i="1"/>
  <c r="AC26" i="1"/>
  <c r="AC25" i="1"/>
  <c r="AE22" i="1" l="1"/>
  <c r="AE30" i="1"/>
  <c r="AC91" i="1"/>
  <c r="AC57" i="1" s="1"/>
  <c r="AC24" i="1" s="1"/>
  <c r="AC23" i="1"/>
  <c r="P31" i="1"/>
  <c r="Q31" i="1"/>
  <c r="R31" i="1"/>
  <c r="S31" i="1"/>
  <c r="T31" i="1"/>
  <c r="T30" i="1" s="1"/>
  <c r="AC30" i="1" l="1"/>
  <c r="AC22" i="1"/>
  <c r="Q28" i="1"/>
  <c r="R28" i="1"/>
  <c r="T28" i="1"/>
  <c r="P27" i="1"/>
  <c r="Q27" i="1"/>
  <c r="R27" i="1"/>
  <c r="S27" i="1"/>
  <c r="T27" i="1"/>
  <c r="P26" i="1"/>
  <c r="Q26" i="1"/>
  <c r="R26" i="1"/>
  <c r="S26" i="1"/>
  <c r="T26" i="1"/>
  <c r="P25" i="1"/>
  <c r="Q25" i="1"/>
  <c r="R25" i="1"/>
  <c r="S25" i="1"/>
  <c r="T25" i="1"/>
  <c r="T24" i="1"/>
  <c r="P23" i="1"/>
  <c r="Q23" i="1"/>
  <c r="R23" i="1"/>
  <c r="S23" i="1"/>
  <c r="T23" i="1"/>
  <c r="I95" i="1"/>
  <c r="H124" i="1"/>
  <c r="I124" i="1" s="1"/>
  <c r="I118" i="1" s="1"/>
  <c r="I100" i="1"/>
  <c r="I99" i="1"/>
  <c r="I98" i="1"/>
  <c r="I97" i="1"/>
  <c r="H92" i="1"/>
  <c r="I96" i="1" l="1"/>
  <c r="T22" i="1"/>
  <c r="H118" i="1"/>
  <c r="I94" i="1"/>
  <c r="I92" i="1" s="1"/>
  <c r="I88" i="1"/>
  <c r="I87" i="1"/>
  <c r="I86" i="1"/>
  <c r="I91" i="1" l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28" i="1"/>
  <c r="I23" i="1"/>
  <c r="G124" i="1"/>
  <c r="G123" i="1"/>
  <c r="G122" i="1"/>
  <c r="G121" i="1"/>
  <c r="G120" i="1"/>
  <c r="G119" i="1"/>
  <c r="G100" i="1"/>
  <c r="G99" i="1"/>
  <c r="G98" i="1"/>
  <c r="G97" i="1"/>
  <c r="G94" i="1"/>
  <c r="G88" i="1"/>
  <c r="G87" i="1"/>
  <c r="G86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4" i="1"/>
  <c r="G63" i="1"/>
  <c r="G62" i="1"/>
  <c r="I59" i="1" l="1"/>
  <c r="M99" i="1"/>
  <c r="R99" i="1" s="1"/>
  <c r="P99" i="1" l="1"/>
  <c r="V99" i="1" s="1"/>
  <c r="R96" i="1"/>
  <c r="R91" i="1" s="1"/>
  <c r="V88" i="1"/>
  <c r="P96" i="1" l="1"/>
  <c r="AQ99" i="1"/>
  <c r="V87" i="1"/>
  <c r="P91" i="1" l="1"/>
  <c r="AQ96" i="1"/>
  <c r="V86" i="1"/>
  <c r="AN84" i="1" l="1"/>
  <c r="X84" i="1" s="1"/>
  <c r="AN85" i="1"/>
  <c r="X85" i="1" s="1"/>
  <c r="AN86" i="1"/>
  <c r="X86" i="1" s="1"/>
  <c r="AN87" i="1"/>
  <c r="X87" i="1" s="1"/>
  <c r="AN88" i="1"/>
  <c r="X88" i="1" s="1"/>
  <c r="V84" i="1"/>
  <c r="N84" i="1"/>
  <c r="N59" i="1" s="1"/>
  <c r="M84" i="1" l="1"/>
  <c r="AQ84" i="1" s="1"/>
  <c r="V70" i="1"/>
  <c r="M70" i="1"/>
  <c r="R70" i="1" l="1"/>
  <c r="M59" i="1"/>
  <c r="P70" i="1"/>
  <c r="AH69" i="1"/>
  <c r="AI69" i="1" s="1"/>
  <c r="V69" i="1"/>
  <c r="AQ70" i="1" l="1"/>
  <c r="AO69" i="1"/>
  <c r="AQ69" i="1" s="1"/>
  <c r="Z69" i="1"/>
  <c r="K83" i="1"/>
  <c r="AB82" i="1" l="1"/>
  <c r="AN82" i="1" s="1"/>
  <c r="X82" i="1" s="1"/>
  <c r="K82" i="1"/>
  <c r="V82" i="1" s="1"/>
  <c r="AN73" i="1" l="1"/>
  <c r="X73" i="1" s="1"/>
  <c r="AN60" i="1"/>
  <c r="X60" i="1" s="1"/>
  <c r="AA118" i="1"/>
  <c r="AB125" i="1"/>
  <c r="AN125" i="1" s="1"/>
  <c r="X125" i="1" s="1"/>
  <c r="AB124" i="1"/>
  <c r="AB123" i="1"/>
  <c r="AN123" i="1" s="1"/>
  <c r="X123" i="1" s="1"/>
  <c r="AB122" i="1"/>
  <c r="AJ96" i="1"/>
  <c r="AL96" i="1"/>
  <c r="AA96" i="1"/>
  <c r="AB100" i="1"/>
  <c r="AN100" i="1" s="1"/>
  <c r="X100" i="1" s="1"/>
  <c r="AN83" i="1"/>
  <c r="X83" i="1" s="1"/>
  <c r="AB81" i="1"/>
  <c r="AN81" i="1" s="1"/>
  <c r="X81" i="1" s="1"/>
  <c r="AB80" i="1"/>
  <c r="AN80" i="1" s="1"/>
  <c r="X80" i="1" s="1"/>
  <c r="AB79" i="1"/>
  <c r="AN79" i="1" s="1"/>
  <c r="X79" i="1" s="1"/>
  <c r="AB78" i="1"/>
  <c r="AN78" i="1" s="1"/>
  <c r="X78" i="1" s="1"/>
  <c r="AB77" i="1"/>
  <c r="AN77" i="1" s="1"/>
  <c r="X77" i="1" s="1"/>
  <c r="AB76" i="1"/>
  <c r="AN76" i="1" s="1"/>
  <c r="X76" i="1" s="1"/>
  <c r="AB75" i="1"/>
  <c r="AN75" i="1" s="1"/>
  <c r="X75" i="1" s="1"/>
  <c r="AB74" i="1"/>
  <c r="AB59" i="1" l="1"/>
  <c r="AN122" i="1"/>
  <c r="X122" i="1" s="1"/>
  <c r="AB118" i="1"/>
  <c r="AN74" i="1"/>
  <c r="X74" i="1" s="1"/>
  <c r="AB58" i="1"/>
  <c r="AN124" i="1"/>
  <c r="X124" i="1" s="1"/>
  <c r="AB96" i="1"/>
  <c r="AB28" i="1" l="1"/>
  <c r="AB27" i="1"/>
  <c r="AB26" i="1"/>
  <c r="AB25" i="1"/>
  <c r="AB92" i="1" l="1"/>
  <c r="AB91" i="1" s="1"/>
  <c r="AB57" i="1" s="1"/>
  <c r="AA75" i="1"/>
  <c r="AA60" i="1"/>
  <c r="AA59" i="1" s="1"/>
  <c r="W31" i="1"/>
  <c r="W23" i="1" s="1"/>
  <c r="AA31" i="1"/>
  <c r="AA23" i="1" s="1"/>
  <c r="AD31" i="1"/>
  <c r="AD23" i="1" s="1"/>
  <c r="AF31" i="1"/>
  <c r="AF23" i="1" s="1"/>
  <c r="AH31" i="1"/>
  <c r="AH23" i="1" s="1"/>
  <c r="AJ31" i="1"/>
  <c r="AJ23" i="1" s="1"/>
  <c r="AL31" i="1"/>
  <c r="AL23" i="1" s="1"/>
  <c r="U118" i="1"/>
  <c r="O118" i="1"/>
  <c r="U92" i="1"/>
  <c r="AB24" i="1" l="1"/>
  <c r="U91" i="1"/>
  <c r="U58" i="1" l="1"/>
  <c r="U57" i="1" s="1"/>
  <c r="U24" i="1" s="1"/>
  <c r="V36" i="1"/>
  <c r="U31" i="1"/>
  <c r="U23" i="1" s="1"/>
  <c r="U28" i="1"/>
  <c r="U27" i="1"/>
  <c r="V27" i="1"/>
  <c r="U26" i="1"/>
  <c r="V26" i="1"/>
  <c r="U25" i="1"/>
  <c r="V25" i="1"/>
  <c r="L60" i="1"/>
  <c r="V35" i="1" l="1"/>
  <c r="V31" i="1" s="1"/>
  <c r="V23" i="1" s="1"/>
  <c r="K60" i="1"/>
  <c r="U30" i="1"/>
  <c r="U22" i="1"/>
  <c r="V60" i="1" l="1"/>
  <c r="K122" i="1"/>
  <c r="V122" i="1" s="1"/>
  <c r="K123" i="1"/>
  <c r="V123" i="1" s="1"/>
  <c r="K124" i="1"/>
  <c r="V124" i="1" s="1"/>
  <c r="K125" i="1"/>
  <c r="V125" i="1" s="1"/>
  <c r="L96" i="1"/>
  <c r="M96" i="1"/>
  <c r="N96" i="1"/>
  <c r="O96" i="1"/>
  <c r="K100" i="1"/>
  <c r="K74" i="1"/>
  <c r="V74" i="1" s="1"/>
  <c r="K75" i="1"/>
  <c r="V75" i="1" s="1"/>
  <c r="K76" i="1"/>
  <c r="K77" i="1"/>
  <c r="V77" i="1" s="1"/>
  <c r="K78" i="1"/>
  <c r="V78" i="1" s="1"/>
  <c r="K79" i="1"/>
  <c r="V79" i="1" s="1"/>
  <c r="K80" i="1"/>
  <c r="V80" i="1" s="1"/>
  <c r="K81" i="1"/>
  <c r="V81" i="1" s="1"/>
  <c r="V83" i="1"/>
  <c r="K73" i="1"/>
  <c r="V73" i="1" s="1"/>
  <c r="L31" i="1"/>
  <c r="L23" i="1" s="1"/>
  <c r="M31" i="1"/>
  <c r="M23" i="1" s="1"/>
  <c r="N31" i="1"/>
  <c r="N23" i="1" s="1"/>
  <c r="O31" i="1"/>
  <c r="O23" i="1" s="1"/>
  <c r="L118" i="1"/>
  <c r="M118" i="1"/>
  <c r="J118" i="1"/>
  <c r="J28" i="1" s="1"/>
  <c r="H96" i="1"/>
  <c r="I58" i="1"/>
  <c r="I57" i="1" s="1"/>
  <c r="J96" i="1"/>
  <c r="K36" i="1"/>
  <c r="AB36" i="1" l="1"/>
  <c r="AB35" i="1" s="1"/>
  <c r="AB31" i="1" s="1"/>
  <c r="K35" i="1"/>
  <c r="K31" i="1" s="1"/>
  <c r="K23" i="1" s="1"/>
  <c r="AQ60" i="1"/>
  <c r="I30" i="1"/>
  <c r="I24" i="1"/>
  <c r="I22" i="1" s="1"/>
  <c r="AN36" i="1" l="1"/>
  <c r="AB23" i="1"/>
  <c r="AB22" i="1" s="1"/>
  <c r="AB30" i="1"/>
  <c r="J74" i="1"/>
  <c r="J59" i="1" s="1"/>
  <c r="AN35" i="1" l="1"/>
  <c r="X36" i="1"/>
  <c r="AA92" i="1"/>
  <c r="AA58" i="1"/>
  <c r="AN31" i="1" l="1"/>
  <c r="X35" i="1"/>
  <c r="AA91" i="1"/>
  <c r="AA28" i="1"/>
  <c r="AA27" i="1"/>
  <c r="AA26" i="1"/>
  <c r="AA25" i="1"/>
  <c r="AN23" i="1" l="1"/>
  <c r="X23" i="1" s="1"/>
  <c r="X31" i="1"/>
  <c r="AA57" i="1"/>
  <c r="AA30" i="1" s="1"/>
  <c r="AA24" i="1" l="1"/>
  <c r="AA22" i="1" s="1"/>
  <c r="G28" i="1"/>
  <c r="AN27" i="1"/>
  <c r="X27" i="1" s="1"/>
  <c r="AL27" i="1"/>
  <c r="AJ27" i="1"/>
  <c r="AH27" i="1"/>
  <c r="AF27" i="1"/>
  <c r="AD27" i="1"/>
  <c r="W27" i="1"/>
  <c r="O27" i="1"/>
  <c r="N27" i="1"/>
  <c r="M27" i="1"/>
  <c r="L27" i="1"/>
  <c r="J27" i="1"/>
  <c r="G27" i="1"/>
  <c r="AN26" i="1"/>
  <c r="X26" i="1" s="1"/>
  <c r="AL26" i="1"/>
  <c r="AJ26" i="1"/>
  <c r="AH26" i="1"/>
  <c r="AF26" i="1"/>
  <c r="AD26" i="1"/>
  <c r="W26" i="1"/>
  <c r="O26" i="1"/>
  <c r="N26" i="1"/>
  <c r="M26" i="1"/>
  <c r="L26" i="1"/>
  <c r="J26" i="1"/>
  <c r="G26" i="1"/>
  <c r="AN25" i="1"/>
  <c r="X25" i="1" s="1"/>
  <c r="AL25" i="1"/>
  <c r="AJ25" i="1"/>
  <c r="AH25" i="1"/>
  <c r="AF25" i="1"/>
  <c r="AD25" i="1"/>
  <c r="W25" i="1"/>
  <c r="O25" i="1"/>
  <c r="N25" i="1"/>
  <c r="M25" i="1"/>
  <c r="L25" i="1"/>
  <c r="J25" i="1"/>
  <c r="G25" i="1"/>
  <c r="J23" i="1"/>
  <c r="H23" i="1"/>
  <c r="J92" i="1" l="1"/>
  <c r="J91" i="1" s="1"/>
  <c r="L92" i="1"/>
  <c r="M92" i="1"/>
  <c r="N92" i="1"/>
  <c r="O92" i="1"/>
  <c r="N121" i="1"/>
  <c r="W96" i="1"/>
  <c r="AD98" i="1"/>
  <c r="AN98" i="1" s="1"/>
  <c r="X98" i="1" s="1"/>
  <c r="K98" i="1"/>
  <c r="AD97" i="1"/>
  <c r="K97" i="1"/>
  <c r="AL94" i="1"/>
  <c r="AJ94" i="1"/>
  <c r="AK94" i="1" s="1"/>
  <c r="AL72" i="1"/>
  <c r="AM72" i="1" s="1"/>
  <c r="AJ71" i="1"/>
  <c r="AN70" i="1"/>
  <c r="X70" i="1" s="1"/>
  <c r="AN69" i="1"/>
  <c r="X69" i="1" s="1"/>
  <c r="AD68" i="1"/>
  <c r="AN68" i="1" s="1"/>
  <c r="X68" i="1" s="1"/>
  <c r="AL67" i="1"/>
  <c r="AJ67" i="1"/>
  <c r="AK67" i="1" s="1"/>
  <c r="AJ66" i="1"/>
  <c r="AH65" i="1"/>
  <c r="AI65" i="1" s="1"/>
  <c r="AF65" i="1"/>
  <c r="AM67" i="1" l="1"/>
  <c r="AM59" i="1" s="1"/>
  <c r="AL59" i="1"/>
  <c r="K121" i="1"/>
  <c r="AD121" i="1" s="1"/>
  <c r="AD118" i="1" s="1"/>
  <c r="S121" i="1"/>
  <c r="AO65" i="1"/>
  <c r="AQ65" i="1" s="1"/>
  <c r="Z65" i="1"/>
  <c r="Z67" i="1"/>
  <c r="AO72" i="1"/>
  <c r="AQ72" i="1" s="1"/>
  <c r="Z72" i="1"/>
  <c r="AK92" i="1"/>
  <c r="AK91" i="1" s="1"/>
  <c r="AM58" i="1"/>
  <c r="AO67" i="1"/>
  <c r="AQ67" i="1" s="1"/>
  <c r="AL92" i="1"/>
  <c r="AL91" i="1" s="1"/>
  <c r="AM94" i="1"/>
  <c r="AN66" i="1"/>
  <c r="X66" i="1" s="1"/>
  <c r="AK66" i="1"/>
  <c r="AN71" i="1"/>
  <c r="X71" i="1" s="1"/>
  <c r="AK71" i="1"/>
  <c r="N118" i="1"/>
  <c r="AN65" i="1"/>
  <c r="X65" i="1" s="1"/>
  <c r="AN99" i="1"/>
  <c r="X99" i="1" s="1"/>
  <c r="AF96" i="1"/>
  <c r="AF91" i="1" s="1"/>
  <c r="K96" i="1"/>
  <c r="AD96" i="1"/>
  <c r="AN97" i="1"/>
  <c r="X97" i="1" s="1"/>
  <c r="V98" i="1"/>
  <c r="AJ92" i="1"/>
  <c r="AJ91" i="1" s="1"/>
  <c r="AN94" i="1"/>
  <c r="X94" i="1" s="1"/>
  <c r="AN67" i="1"/>
  <c r="X67" i="1" s="1"/>
  <c r="M91" i="1"/>
  <c r="O91" i="1"/>
  <c r="W91" i="1"/>
  <c r="AH91" i="1"/>
  <c r="L91" i="1"/>
  <c r="N91" i="1"/>
  <c r="H91" i="1"/>
  <c r="AH64" i="1"/>
  <c r="AI64" i="1" s="1"/>
  <c r="AF64" i="1"/>
  <c r="AH63" i="1"/>
  <c r="AI63" i="1" s="1"/>
  <c r="AF63" i="1"/>
  <c r="AF59" i="1" s="1"/>
  <c r="AJ62" i="1"/>
  <c r="AJ59" i="1" s="1"/>
  <c r="AH62" i="1"/>
  <c r="AD62" i="1"/>
  <c r="AD61" i="1"/>
  <c r="L61" i="1"/>
  <c r="L59" i="1" s="1"/>
  <c r="AN61" i="1" l="1"/>
  <c r="X61" i="1" s="1"/>
  <c r="AI62" i="1"/>
  <c r="AI59" i="1" s="1"/>
  <c r="AH59" i="1"/>
  <c r="AN96" i="1"/>
  <c r="X96" i="1" s="1"/>
  <c r="V121" i="1"/>
  <c r="Z94" i="1"/>
  <c r="Z92" i="1" s="1"/>
  <c r="Z91" i="1" s="1"/>
  <c r="S118" i="1"/>
  <c r="P121" i="1"/>
  <c r="Q61" i="1"/>
  <c r="S61" i="1" s="1"/>
  <c r="S59" i="1" s="1"/>
  <c r="S58" i="1" s="1"/>
  <c r="S57" i="1" s="1"/>
  <c r="S24" i="1" s="1"/>
  <c r="AO71" i="1"/>
  <c r="AQ71" i="1" s="1"/>
  <c r="Z71" i="1"/>
  <c r="AO66" i="1"/>
  <c r="AQ66" i="1" s="1"/>
  <c r="Z66" i="1"/>
  <c r="AO64" i="1"/>
  <c r="AQ64" i="1" s="1"/>
  <c r="Z64" i="1"/>
  <c r="AO63" i="1"/>
  <c r="AQ63" i="1" s="1"/>
  <c r="Z63" i="1"/>
  <c r="AM92" i="1"/>
  <c r="AM91" i="1" s="1"/>
  <c r="AM57" i="1" s="1"/>
  <c r="AM24" i="1" s="1"/>
  <c r="AO94" i="1"/>
  <c r="AK62" i="1"/>
  <c r="AK59" i="1" s="1"/>
  <c r="AI58" i="1"/>
  <c r="AI57" i="1" s="1"/>
  <c r="AN62" i="1"/>
  <c r="X62" i="1" s="1"/>
  <c r="AN64" i="1"/>
  <c r="X64" i="1" s="1"/>
  <c r="AN121" i="1"/>
  <c r="X121" i="1" s="1"/>
  <c r="K61" i="1"/>
  <c r="V96" i="1"/>
  <c r="AN63" i="1"/>
  <c r="X63" i="1" s="1"/>
  <c r="Q59" i="1" l="1"/>
  <c r="Q58" i="1" s="1"/>
  <c r="Q57" i="1" s="1"/>
  <c r="P118" i="1"/>
  <c r="P28" i="1" s="1"/>
  <c r="AQ121" i="1"/>
  <c r="AO92" i="1"/>
  <c r="AQ94" i="1"/>
  <c r="S28" i="1"/>
  <c r="S22" i="1" s="1"/>
  <c r="S30" i="1"/>
  <c r="Z62" i="1"/>
  <c r="AK58" i="1"/>
  <c r="AK57" i="1" s="1"/>
  <c r="AK30" i="1" s="1"/>
  <c r="AO62" i="1"/>
  <c r="AO59" i="1" s="1"/>
  <c r="AI30" i="1"/>
  <c r="AI24" i="1"/>
  <c r="AI22" i="1" s="1"/>
  <c r="Z59" i="1" l="1"/>
  <c r="Z58" i="1" s="1"/>
  <c r="Z57" i="1" s="1"/>
  <c r="Z24" i="1" s="1"/>
  <c r="AO91" i="1"/>
  <c r="AQ91" i="1" s="1"/>
  <c r="AQ92" i="1"/>
  <c r="Q30" i="1"/>
  <c r="Q24" i="1"/>
  <c r="Q22" i="1" s="1"/>
  <c r="AQ62" i="1"/>
  <c r="AK24" i="1"/>
  <c r="AK22" i="1" s="1"/>
  <c r="AN32" i="1"/>
  <c r="AN33" i="1"/>
  <c r="AN34" i="1"/>
  <c r="AN42" i="1"/>
  <c r="AN43" i="1"/>
  <c r="AN44" i="1"/>
  <c r="AN45" i="1"/>
  <c r="AN46" i="1"/>
  <c r="AN47" i="1"/>
  <c r="AN48" i="1"/>
  <c r="AN49" i="1"/>
  <c r="AN50" i="1"/>
  <c r="AN51" i="1"/>
  <c r="AN52" i="1"/>
  <c r="AN53" i="1"/>
  <c r="AO58" i="1" l="1"/>
  <c r="K63" i="1"/>
  <c r="V63" i="1" s="1"/>
  <c r="K62" i="1"/>
  <c r="AO57" i="1" l="1"/>
  <c r="V62" i="1"/>
  <c r="K120" i="1"/>
  <c r="K119" i="1"/>
  <c r="K94" i="1"/>
  <c r="K93" i="1"/>
  <c r="AD72" i="1"/>
  <c r="AD59" i="1" s="1"/>
  <c r="K72" i="1"/>
  <c r="V72" i="1" s="1"/>
  <c r="K71" i="1"/>
  <c r="K68" i="1"/>
  <c r="V68" i="1" s="1"/>
  <c r="K67" i="1"/>
  <c r="V67" i="1" s="1"/>
  <c r="K66" i="1"/>
  <c r="V66" i="1" s="1"/>
  <c r="K65" i="1"/>
  <c r="V65" i="1" s="1"/>
  <c r="K64" i="1"/>
  <c r="V64" i="1" s="1"/>
  <c r="K59" i="1" l="1"/>
  <c r="V71" i="1"/>
  <c r="V59" i="1" s="1"/>
  <c r="V58" i="1" s="1"/>
  <c r="V93" i="1"/>
  <c r="AL118" i="1"/>
  <c r="AL28" i="1" s="1"/>
  <c r="AO24" i="1"/>
  <c r="K58" i="1"/>
  <c r="V94" i="1"/>
  <c r="V119" i="1"/>
  <c r="K118" i="1"/>
  <c r="K28" i="1" s="1"/>
  <c r="AN72" i="1"/>
  <c r="V120" i="1"/>
  <c r="K92" i="1"/>
  <c r="K91" i="1" s="1"/>
  <c r="AD28" i="1"/>
  <c r="AH58" i="1"/>
  <c r="AH57" i="1" s="1"/>
  <c r="AJ58" i="1"/>
  <c r="AJ57" i="1" s="1"/>
  <c r="AJ30" i="1" s="1"/>
  <c r="AF58" i="1"/>
  <c r="AF57" i="1" s="1"/>
  <c r="AD93" i="1"/>
  <c r="AJ28" i="1"/>
  <c r="AN59" i="1" l="1"/>
  <c r="X59" i="1" s="1"/>
  <c r="X72" i="1"/>
  <c r="V92" i="1"/>
  <c r="V91" i="1" s="1"/>
  <c r="Z118" i="1"/>
  <c r="AM118" i="1"/>
  <c r="AO119" i="1"/>
  <c r="AN93" i="1"/>
  <c r="X93" i="1" s="1"/>
  <c r="AD92" i="1"/>
  <c r="AD91" i="1" s="1"/>
  <c r="AN58" i="1"/>
  <c r="X58" i="1" s="1"/>
  <c r="AH28" i="1"/>
  <c r="AN120" i="1"/>
  <c r="X120" i="1" s="1"/>
  <c r="AN119" i="1"/>
  <c r="AF28" i="1"/>
  <c r="AF30" i="1"/>
  <c r="V57" i="1"/>
  <c r="V118" i="1"/>
  <c r="V28" i="1" s="1"/>
  <c r="K57" i="1"/>
  <c r="K30" i="1" s="1"/>
  <c r="AF24" i="1"/>
  <c r="AJ24" i="1"/>
  <c r="AJ22" i="1" s="1"/>
  <c r="AH24" i="1"/>
  <c r="AD58" i="1"/>
  <c r="AL58" i="1"/>
  <c r="AL57" i="1" s="1"/>
  <c r="AL30" i="1" s="1"/>
  <c r="AN118" i="1" l="1"/>
  <c r="X118" i="1" s="1"/>
  <c r="X119" i="1"/>
  <c r="Z28" i="1"/>
  <c r="Z22" i="1" s="1"/>
  <c r="Z30" i="1"/>
  <c r="AM28" i="1"/>
  <c r="AM22" i="1" s="1"/>
  <c r="AM30" i="1"/>
  <c r="AO118" i="1"/>
  <c r="AQ119" i="1"/>
  <c r="AF22" i="1"/>
  <c r="AN92" i="1"/>
  <c r="AH22" i="1"/>
  <c r="AH30" i="1"/>
  <c r="V24" i="1"/>
  <c r="V22" i="1" s="1"/>
  <c r="V30" i="1"/>
  <c r="AD57" i="1"/>
  <c r="AD30" i="1" s="1"/>
  <c r="AL24" i="1"/>
  <c r="AL22" i="1" s="1"/>
  <c r="AN91" i="1" l="1"/>
  <c r="X92" i="1"/>
  <c r="AO28" i="1"/>
  <c r="AO22" i="1" s="1"/>
  <c r="AQ118" i="1"/>
  <c r="AO30" i="1"/>
  <c r="AN28" i="1"/>
  <c r="X28" i="1" s="1"/>
  <c r="AD24" i="1"/>
  <c r="AD22" i="1" s="1"/>
  <c r="AN57" i="1" l="1"/>
  <c r="X91" i="1"/>
  <c r="X57" i="1" l="1"/>
  <c r="AN24" i="1"/>
  <c r="AN30" i="1"/>
  <c r="X30" i="1" s="1"/>
  <c r="W28" i="1"/>
  <c r="O28" i="1"/>
  <c r="M28" i="1"/>
  <c r="L28" i="1"/>
  <c r="H28" i="1"/>
  <c r="X24" i="1" l="1"/>
  <c r="AN22" i="1"/>
  <c r="O58" i="1"/>
  <c r="L58" i="1"/>
  <c r="L57" i="1" s="1"/>
  <c r="L30" i="1" s="1"/>
  <c r="X22" i="1" l="1"/>
  <c r="O57" i="1"/>
  <c r="O30" i="1" s="1"/>
  <c r="L24" i="1"/>
  <c r="L22" i="1" s="1"/>
  <c r="N58" i="1"/>
  <c r="N57" i="1" s="1"/>
  <c r="N30" i="1" s="1"/>
  <c r="O24" i="1" l="1"/>
  <c r="O22" i="1" s="1"/>
  <c r="N24" i="1"/>
  <c r="H58" i="1" l="1"/>
  <c r="H57" i="1" s="1"/>
  <c r="W58" i="1"/>
  <c r="W57" i="1" s="1"/>
  <c r="J58" i="1"/>
  <c r="J57" i="1" s="1"/>
  <c r="W30" i="1" l="1"/>
  <c r="W24" i="1"/>
  <c r="W22" i="1" s="1"/>
  <c r="J30" i="1"/>
  <c r="J24" i="1"/>
  <c r="J22" i="1" s="1"/>
  <c r="H24" i="1"/>
  <c r="H22" i="1" s="1"/>
  <c r="H30" i="1"/>
  <c r="E90" i="1" l="1"/>
  <c r="F90" i="1"/>
  <c r="G90" i="1"/>
  <c r="E116" i="1"/>
  <c r="F116" i="1"/>
  <c r="G116" i="1"/>
  <c r="E118" i="1"/>
  <c r="F118" i="1"/>
  <c r="G118" i="1"/>
  <c r="M58" i="1" l="1"/>
  <c r="M57" i="1" s="1"/>
  <c r="M30" i="1" s="1"/>
  <c r="M24" i="1" l="1"/>
  <c r="M22" i="1" s="1"/>
  <c r="N28" i="1"/>
  <c r="N22" i="1" s="1"/>
  <c r="K24" i="1" l="1"/>
  <c r="K22" i="1" s="1"/>
  <c r="BV22" i="1" l="1"/>
  <c r="BV23" i="1" s="1"/>
  <c r="AQ61" i="1" l="1"/>
  <c r="R59" i="1"/>
  <c r="R58" i="1" s="1"/>
  <c r="R57" i="1" s="1"/>
  <c r="P59" i="1"/>
  <c r="R24" i="1" l="1"/>
  <c r="R22" i="1" s="1"/>
  <c r="R30" i="1"/>
  <c r="P58" i="1"/>
  <c r="AQ59" i="1"/>
  <c r="AQ58" i="1" l="1"/>
  <c r="P57" i="1"/>
  <c r="P30" i="1" l="1"/>
  <c r="P24" i="1"/>
  <c r="AQ57" i="1"/>
  <c r="P22" i="1" l="1"/>
</calcChain>
</file>

<file path=xl/sharedStrings.xml><?xml version="1.0" encoding="utf-8"?>
<sst xmlns="http://schemas.openxmlformats.org/spreadsheetml/2006/main" count="1413" uniqueCount="336">
  <si>
    <t>Приложение  № 3</t>
  </si>
  <si>
    <t>к приказу Минэнерго России</t>
  </si>
  <si>
    <t>от «__» _____ 2016 г. №___</t>
  </si>
  <si>
    <r>
      <t>Инвестиционная программ</t>
    </r>
    <r>
      <rPr>
        <sz val="14"/>
        <rFont val="Times New Roman"/>
        <family val="1"/>
        <charset val="204"/>
      </rPr>
      <t xml:space="preserve">а Общества с ограниченной ответственностью Холдинговая Компания "СДС-Энерго" </t>
    </r>
  </si>
  <si>
    <t xml:space="preserve">  Наименование инвестиционного проекта (группы инвестиционных проектов)</t>
  </si>
  <si>
    <t xml:space="preserve">Текущая стадия реализации инвестиционного проекта  </t>
  </si>
  <si>
    <t>Год начала  реализации инвестиционного проекта</t>
  </si>
  <si>
    <t>Год окончания реализации инвестиционного проекта</t>
  </si>
  <si>
    <r>
      <t>Полная сметная стоимость инвестиционного проекта в соответствии с утвержденной проектной документацией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 базисном уровне цен, млн рублей (без НДС)</t>
    </r>
  </si>
  <si>
    <t>Оценка полной стоимости в прогнозных ценах соответствующих лет, 
млн рублей (без НДС)</t>
  </si>
  <si>
    <t>Остаток освоения капитальных вложений, 
млн рублей (без НДС)</t>
  </si>
  <si>
    <t>Освоение капитальных вложений в прогнозных ценах соответствующих лет, млн рублей  (без НДС)</t>
  </si>
  <si>
    <t>Предложение по корректировке утвержденного плана</t>
  </si>
  <si>
    <t>Всего, в т.ч.:</t>
  </si>
  <si>
    <t>проектно-изыскательские работы</t>
  </si>
  <si>
    <t>строительные работы, реконструкция, монтаж оборудования</t>
  </si>
  <si>
    <t>оборудование</t>
  </si>
  <si>
    <t>прочие затраты</t>
  </si>
  <si>
    <t>в базисном уровне цен</t>
  </si>
  <si>
    <t>в прогнозных ценах соответствующих лет</t>
  </si>
  <si>
    <t>1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</si>
  <si>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</si>
  <si>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</si>
  <si>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</si>
  <si>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</si>
  <si>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</si>
  <si>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</si>
  <si>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</si>
  <si>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</si>
  <si>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</si>
  <si>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</si>
  <si>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</si>
  <si>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</si>
  <si>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</si>
  <si>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</si>
  <si>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</si>
  <si>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</si>
  <si>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</si>
  <si>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</si>
  <si>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</si>
  <si>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</si>
  <si>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</si>
  <si>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</si>
  <si>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</si>
  <si>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</si>
  <si>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</si>
  <si>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</si>
  <si>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</si>
  <si>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</si>
  <si>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</si>
  <si>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</si>
  <si>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</si>
  <si>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</si>
  <si>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</si>
  <si>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</si>
  <si>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</si>
  <si>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</si>
  <si>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</si>
  <si>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</si>
  <si>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</si>
  <si>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</si>
  <si>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</si>
  <si>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</si>
  <si>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</si>
  <si>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</si>
  <si>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</si>
  <si>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</si>
  <si>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</si>
  <si>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</si>
  <si>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«Установка приборов учета, класс напряжения 0,22 (0,4) кВ, всего, в том числе:»</t>
  </si>
  <si>
    <t>1.2.3.2</t>
  </si>
  <si>
    <t>«Установка приборов учета, класс напряжения 6 (10) кВ, всего, в том числе:»</t>
  </si>
  <si>
    <t>1.2.3.3</t>
  </si>
  <si>
    <t>«Установка приборов учета, класс напряжения 35 кВ, всего, в том числе:»</t>
  </si>
  <si>
    <t>1.2.3.4</t>
  </si>
  <si>
    <t>«Установка приборов учета, класс напряжения 110 кВ и выше, всего, в том числе:»</t>
  </si>
  <si>
    <t>1.2.3.5</t>
  </si>
  <si>
    <t>«Включение приборов учета в систему сбора и передачи данных, класс напряжения 0,22 (0,4) кВ, всего, в том числе:»</t>
  </si>
  <si>
    <t>1.2.3.6</t>
  </si>
  <si>
    <t>«Включение приборов учета в систему сбора и передачи данных, класс напряжения 6 (10) кВ, всего, в том числе:»</t>
  </si>
  <si>
    <t>1.2.3.7</t>
  </si>
  <si>
    <t>«Включение приборов учета в систему сбора и передачи данных, класс напряжения 35 кВ, всего, в том числе:»</t>
  </si>
  <si>
    <t>1.2.3.8</t>
  </si>
  <si>
    <t>«Включение приборов учета в систему сбора и передачи данных, класс напряжения 110 кВ и выше, всего, в том числе:»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</si>
  <si>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</si>
  <si>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</si>
  <si>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</si>
  <si>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</si>
  <si>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</si>
  <si>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</si>
  <si>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</si>
  <si>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</si>
  <si>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</si>
  <si>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</si>
  <si>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</si>
  <si>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</si>
  <si>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</si>
  <si>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</si>
  <si>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</si>
  <si>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</si>
  <si>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</si>
  <si>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</si>
  <si>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нд</t>
  </si>
  <si>
    <t>Кемеровская область</t>
  </si>
  <si>
    <t>Г</t>
  </si>
  <si>
    <t>1.2.1.1.1</t>
  </si>
  <si>
    <t>1.2.1.1.2</t>
  </si>
  <si>
    <t>1.2.1.1.3</t>
  </si>
  <si>
    <t>1.6.1</t>
  </si>
  <si>
    <t>1.6.2</t>
  </si>
  <si>
    <t>1.6.3</t>
  </si>
  <si>
    <t>Н</t>
  </si>
  <si>
    <t>полное наименование субъекта электроэнергетики</t>
  </si>
  <si>
    <t>Идентификатор инвестиционного проекта</t>
  </si>
  <si>
    <t>Номер группы инвестиционных проектов</t>
  </si>
  <si>
    <t>1.2.1.1.4</t>
  </si>
  <si>
    <t>1.2.1.1.5</t>
  </si>
  <si>
    <t>1.2.1.1.6</t>
  </si>
  <si>
    <t>1.2.1.1.7</t>
  </si>
  <si>
    <t>1.2.1.1.8</t>
  </si>
  <si>
    <t>1.2.1.1.9</t>
  </si>
  <si>
    <t>1.2.1.1.10</t>
  </si>
  <si>
    <t>1.2.1.1.11</t>
  </si>
  <si>
    <t>1.2.1.1.12</t>
  </si>
  <si>
    <t>1.2.1.1.13</t>
  </si>
  <si>
    <t>1.2.1.1.14</t>
  </si>
  <si>
    <t>1.2.2.1.1</t>
  </si>
  <si>
    <t>1.2.2.1.2</t>
  </si>
  <si>
    <t>Повышение надежности электроснабжения и обеспечение безперебойности работы оборудования</t>
  </si>
  <si>
    <t>Обеспечение выполнения мероприятий, предусмотренных требованиями РД 34.45-51.300-97 (объем и нормы испытаний и измерений)</t>
  </si>
  <si>
    <t xml:space="preserve">2025 год </t>
  </si>
  <si>
    <t>2026 год</t>
  </si>
  <si>
    <t>2027 год</t>
  </si>
  <si>
    <t>2028 год</t>
  </si>
  <si>
    <t>2029 год</t>
  </si>
  <si>
    <t>Реконструкция ОРУ-35 кВ, ЗРУ-6 кВ ПС 35/6 кВ № 42 с устройством РЗиА и установкой ШОТ (ПИР - 2023 г., СМР, ввод - 2026 г.)</t>
  </si>
  <si>
    <t>N_1.2.1.1.20</t>
  </si>
  <si>
    <t>Реконструкция ОРУ-35 кВ  ПС 35/6 кВ № 2 с заменой вводных и секционного выключателей 6 кВ (ПИР - 2026 г., СМР, ввод - 2027 г.)</t>
  </si>
  <si>
    <t>Реконструкция РЗиА по стороне 6,110 кВ ПС 110/6 кВ Набережная (ПИР - 2026 г., СМР, ввод - 2027 г.)</t>
  </si>
  <si>
    <t>Реконструкция ПС 35/6 кВ № 31 с заменой  ячеек 6 кВ с масляными выключателями  на вакуумные с устройствами РЗиА (ПИР - 2026 г., СМР, ввод - 2027 г.)</t>
  </si>
  <si>
    <t>Замена трансформатора ТСН-2  6/0,23 кВ 250 кВА на ПС 35/6 кВ № 1 (СМР, ввод - 2025 г.)</t>
  </si>
  <si>
    <t>Замена отработавшего срок эксплуатации трансформатора Т-1 ТДНС-16000 кВА 35/6 кВ на ПС Шурапская (СМР, ввод - 2028 г.)</t>
  </si>
  <si>
    <t>Замена отработавшего срок эксплуатации трансформатора Т-2 ТДНС-15000 кВА 35/6 кВ на трансформатор мощностью 10000 кВА ПС 35/6 кВ № 31 (СМР, ввод - 2029 г.)</t>
  </si>
  <si>
    <t>Замена отработавшего срок эксплуатации трансформатора Т-1 ТДНС-10000 кВА 35/6 кВ на ПС 35/6 кВ № 42 (СМР, ввод - 2029 г.)</t>
  </si>
  <si>
    <t>Реконструкция ВЛ 35 кВ, 35-К-10, 35-К-12 в части замены опор (ПИР - 2028 г., СМР, ввод - 2029 г.)</t>
  </si>
  <si>
    <t>Дооборудование ВЛ 10 кВ 10-20-МП с установкой 1 реклоузера (ПИР, СМР, ввод - 2025 г.)</t>
  </si>
  <si>
    <t>1.2.2.2.1</t>
  </si>
  <si>
    <t>Дооборудование ВЛ 10 кВ 10-18-П отпайка с установкой 1 реклоузера (ПИР, СМР, ввод - 2025 г.)</t>
  </si>
  <si>
    <t>1.2.2.2.2</t>
  </si>
  <si>
    <t>1.2.2.2.3</t>
  </si>
  <si>
    <t>Приобретение сварочного генератора (ввод - 2025 г.)</t>
  </si>
  <si>
    <t>ВСЕГО по инвестиционной программе, в том числе: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</si>
  <si>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</si>
  <si>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</si>
  <si>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</si>
  <si>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</si>
  <si>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</si>
  <si>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</si>
  <si>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</si>
  <si>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</si>
  <si>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</si>
  <si>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</si>
  <si>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</si>
  <si>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</si>
  <si>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Обновление аппаратно-программного комплекса</t>
  </si>
  <si>
    <t xml:space="preserve">Реконструкция ЗРУ-6 кВ ПС 35/6 кВ № 5 замена вводных и секционного масляного выключателей на вакуумные и их устройств РЗиА (ПИР, СМР, ввод - 2028 г.) </t>
  </si>
  <si>
    <t xml:space="preserve">Реконструкция ПС 110/35/6 кВ № 37 с заменой, вводных и секционного   масляных выключателей на вакуумные и устройств РЗиА по стороне 6, 35, 110 кВ (ПИР - 2028 г., СМР, ввод - 2029 г.) </t>
  </si>
  <si>
    <t>Реконструкция ВЛ фид. 16 ПС 6/0,4 кВ № 20ст с заменой опор, линейной арматуры, провода на СИП и установкой 1 реклоузера (ПИР, СМР, ввод - 2025 г.)</t>
  </si>
  <si>
    <t>O_1.2.1.1.2</t>
  </si>
  <si>
    <t>O_1.2.1.1.3</t>
  </si>
  <si>
    <t>O_1.2.1.1.4</t>
  </si>
  <si>
    <t>O_1.2.1.1.5</t>
  </si>
  <si>
    <t>O_1.2.1.1.6</t>
  </si>
  <si>
    <t>O_1.2.1.1.7</t>
  </si>
  <si>
    <t>O_1.2.1.1.8</t>
  </si>
  <si>
    <t>O_1.2.1.1.9</t>
  </si>
  <si>
    <t>O_1.2.1.1.10</t>
  </si>
  <si>
    <t>O_1.2.1.1.11</t>
  </si>
  <si>
    <t>O_1.2.1.1.12</t>
  </si>
  <si>
    <t>O_1.2.1.1.13</t>
  </si>
  <si>
    <t>O_1.2.1.1.14</t>
  </si>
  <si>
    <t>O_1.2.2.1.1</t>
  </si>
  <si>
    <t>O_1.2.2.1.2</t>
  </si>
  <si>
    <t>O_1.2.2.2.1</t>
  </si>
  <si>
    <t>О_1.2.2.2.2</t>
  </si>
  <si>
    <t>О_1.2.2.2.3</t>
  </si>
  <si>
    <t>О_1.6.1</t>
  </si>
  <si>
    <t>О_1.6.2</t>
  </si>
  <si>
    <t>О_1.6.3</t>
  </si>
  <si>
    <t xml:space="preserve">Фактический объем освоения капитальных вложений на 01.01.2023 года, млн рублей 
(без НДС) </t>
  </si>
  <si>
    <t>Форма 3. План освоения капитальных вложений по инвестиционным проектам на 2024-2029 гг.</t>
  </si>
  <si>
    <t>2024 год</t>
  </si>
  <si>
    <t>Освоение капитальных вложений года 2023 в прогнозных ценах соответствующих лет, млн рублей (без НДС)</t>
  </si>
  <si>
    <t>1.2.1.1.15</t>
  </si>
  <si>
    <t>1.2.1.1.16</t>
  </si>
  <si>
    <t>1.2.1.1.17</t>
  </si>
  <si>
    <t>1.2.1.1.18</t>
  </si>
  <si>
    <t>1.2.1.1.19</t>
  </si>
  <si>
    <t>1.2.1.1.20</t>
  </si>
  <si>
    <t>1.2.1.1.21</t>
  </si>
  <si>
    <t>1.2.1.1.22</t>
  </si>
  <si>
    <t>1.2.1.1.23</t>
  </si>
  <si>
    <t>Реконструкция ОРУ-35 кВ ПС 35/6 кВ № 41 с установкой блок-модуля 35 кВ (СМР, ПНР, ввод - 2024 г.)</t>
  </si>
  <si>
    <t>Устройство маслоприемников, маслоотводов и маслосборников закрытого типа на ПС 35/6 кВ № 41 для трансформаторов силовых ТДНС-10000/35 УХЛ1 (инв. №№ 00002126; 0002127). (ПИР - 2023 г., СМР, ввод - 2024 г.)</t>
  </si>
  <si>
    <t>Реконструкция ЗРУ-35 кВ ПС 35/6 кВ "ОГР" с заменой ячеек КРУ-35. (ПИР - 2022 г.СМР, ПНР, ввод - 2024 г.)</t>
  </si>
  <si>
    <t>Замена КТП 160 кВА типа КТПН-ВК-1А-63/10/0,4 (инв.№ 00001390)  на ТП "Ключи" без силового трансформатора (СМР, ПНР, ввод - 2024 г.)</t>
  </si>
  <si>
    <t>Замена КТП 250 кВА (инв.№ 00001389) на ПС №6 (СМР, ПНР, ввод - 2024 г.)</t>
  </si>
  <si>
    <t>Замена КТП 250 кВА (инв.№ 00001388) Ново-Сафоново (СМР, ПНР, ввод - 2024 г.)</t>
  </si>
  <si>
    <t>Замена Трансформатора Т-1 типа ТМ-1600кВА (инв.№ 00002155) ПС №29 (СМР, ПНР, ввод - 2024 г.)</t>
  </si>
  <si>
    <t>Замена шкафа оперативного постоянного тока ШОТ-1 (инв.№00002332) подстанции 6/0,4кВ №26 на новый (СМР, ПНР, ввод - 2024 г.)</t>
  </si>
  <si>
    <t>Замена шкафа ШОТ1М-220-12-17-60-6-24-21УХЛ3.1 (инв.№00003555) подстанции 110/6кВ «Листвяжная» на новый (СМР, ПНР, ввод - 2024 г.)</t>
  </si>
  <si>
    <t>O_1.2.1.1.15</t>
  </si>
  <si>
    <t>N_1.2.1.1.17</t>
  </si>
  <si>
    <t>M_1.2.1.1.13</t>
  </si>
  <si>
    <t>O_1.2.1.1.18</t>
  </si>
  <si>
    <t>O_1.2.1.1.19</t>
  </si>
  <si>
    <t>O_1.2.1.1.20</t>
  </si>
  <si>
    <t>O_1.2.1.1.21</t>
  </si>
  <si>
    <t>O_1.2.1.1.22</t>
  </si>
  <si>
    <t>O_1.2.1.1.23</t>
  </si>
  <si>
    <t>Строительство ЛЭП-6 кВ от линейной ячейки №8 ПС 35 кВ №5 (СМР, ввод - 2024 г.)</t>
  </si>
  <si>
    <t>O_1.1.1.3.1</t>
  </si>
  <si>
    <t>С</t>
  </si>
  <si>
    <t>1.2.2.2.4</t>
  </si>
  <si>
    <t>Строительство сооружения линейного электротехнического: отпайка от ВЛЗ-6 кВ ф.2 ПС №10 для резервного питания ПС № 22  (ПИР, СМР, ПНР, ввод - 2024 г.)</t>
  </si>
  <si>
    <t>O_1.2.2.2.4</t>
  </si>
  <si>
    <t>1.6.4</t>
  </si>
  <si>
    <t>1.6.5</t>
  </si>
  <si>
    <t>1.6.6</t>
  </si>
  <si>
    <t>Замена МФУ (ввод - 2024 г.)</t>
  </si>
  <si>
    <t>O_1.6.4</t>
  </si>
  <si>
    <t>Приобретение измельчителя веток (мульчер) на базе автомобильного прицепа (ввод - 2024 г.)</t>
  </si>
  <si>
    <t>O_1.6.5</t>
  </si>
  <si>
    <t>Проектирование и монтаж системы пожарной сигнализации, системы оповещения и управления эвакуацией людей при пожаре на Подстанция 35/6 кВ «Шурапская» (ПИР, СМР, ввод - 2024 г.)</t>
  </si>
  <si>
    <t>O_1.6.6</t>
  </si>
  <si>
    <t>O_1.6.7</t>
  </si>
  <si>
    <t>1.6.7</t>
  </si>
  <si>
    <t>Факт</t>
  </si>
  <si>
    <t>Выполнение требований нормативно-правовых актов</t>
  </si>
  <si>
    <t>Осуществление технологического присоединения</t>
  </si>
  <si>
    <t>1.1.1.3.1</t>
  </si>
  <si>
    <t>Краткое обоснование  корректировки утвержденного плана</t>
  </si>
  <si>
    <t>1.2.1.1.24</t>
  </si>
  <si>
    <t>O_1.2.1.1.24</t>
  </si>
  <si>
    <t>Замена разъединителей 110 кВ на ПС 110/35/6 кВ  № 37 (СМР, ввод - 2027 г.)</t>
  </si>
  <si>
    <t>Замена аккумуляторных батарей и зарядного устройства на ПС 110/35/6 кВ № 37 (СМР, ввод - 2029 г.)</t>
  </si>
  <si>
    <t>1.2.1.1.25</t>
  </si>
  <si>
    <t>1.2.1.1.26</t>
  </si>
  <si>
    <t>1.2.1.1.27</t>
  </si>
  <si>
    <t>1.2.1.1.28</t>
  </si>
  <si>
    <t>1.2.1.1.29</t>
  </si>
  <si>
    <t>Замена отработавшего срок эксплуатации трансформатора Т-1 ТДНС-15000 кВА 35/6 кВ на трансформатор мощностью 10000 кВА ПС 35/6 кВ № 5 (СМР, ввод - 2026 г.)</t>
  </si>
  <si>
    <t>Замена отработавшего срок эксплуатации трансформатора Т-2 ТДНС-10000 кВА  на ПС 35/6 кВ ПС № 10 (СМР, ввод - 2026 г.)</t>
  </si>
  <si>
    <t>Замена отработавшего срок эксплуатации трансформатора Т-2 ТДНС-16000 кВА  на ПС 35/6 кВ Шурапская (СМР, ввод - 2027 г.)</t>
  </si>
  <si>
    <t>Замена отработавшего срок эксплуатации трансформатора Т-3 ТДНС-16000 кВА  на ПС 35/6 кВ ПС № 1 (СМР, ввод - 2028 г.)</t>
  </si>
  <si>
    <t>Замена ЗРУ-6 кВ ПС 6/0,4 кВ №3 на 2КТП 630/6/0,4  (СМР, ввод - 2029 г.)</t>
  </si>
  <si>
    <t>O_1.2.1.1.25</t>
  </si>
  <si>
    <t>O_1.2.1.1.26</t>
  </si>
  <si>
    <t>O_1.2.1.1.27</t>
  </si>
  <si>
    <t>O_1.2.1.1.28</t>
  </si>
  <si>
    <t>O_1.2.1.1.29</t>
  </si>
  <si>
    <t>Строительство сетей 0,4 кВ на промплощадке Филиала ООО ХК "СДС-Энерго"-"Прокопьевскэнерго" (ПИР, СМР, ввод - 2029 г.)</t>
  </si>
  <si>
    <t>Приобретение прибора миллиомметра МИКО-8МА (Ввод - 2029 г.)</t>
  </si>
  <si>
    <t>Замена сервера в Филиале ООО ХК "СДС-Энерго"-"Прокопьевскэнерго" (Ввод - 2029 г.)</t>
  </si>
  <si>
    <t xml:space="preserve">Утвержденный план </t>
  </si>
  <si>
    <t>1.1.1.3.2</t>
  </si>
  <si>
    <t>1.1.1.3.3</t>
  </si>
  <si>
    <t>1.1.1.3.4</t>
  </si>
  <si>
    <t>1.1.1.3.5</t>
  </si>
  <si>
    <t>Отпайка от ЛЭП-10 кВ 10-18-П по ИП 10/0,4 кВ ГРС, ЛЭП-0,4 кВ "Газпром газификация"  (ПИР, СМР, ввод - 2024 г.)</t>
  </si>
  <si>
    <t>O_1.1.1.3.2</t>
  </si>
  <si>
    <t>Строительство ВЛ3-6 кВ от ПС №25 и КТП (ПИР, СМР, ввод - 2024 г.)</t>
  </si>
  <si>
    <t>O_1.1.1.3.3</t>
  </si>
  <si>
    <t>Строительство ВЛЗ-6кВ ф.26 ПС 110 кВ №37 до зем.уч-ка кадастр.номер 42:10:0201006:201 (ПИР-2024, СМР, ввод - 2025 г.)</t>
  </si>
  <si>
    <t>O_1.1.1.3.4</t>
  </si>
  <si>
    <t>Строительство КТП-5а и КЛ №111 от КТП-5 до КТП-5а (ПИР, СМР-2025г.)</t>
  </si>
  <si>
    <t>Реконструкция РЗиА 6, 35 кВ, ЗРУ-6, 35 кВ,  ПС 35/6 кВ № 1 с  установкой ШОТ (ПИР - 2026 г., СМР, ввод - 2027 г., 2028 г.)</t>
  </si>
  <si>
    <t>1.2.2.1.3</t>
  </si>
  <si>
    <t>Реконструкция ВПС и КТП-3 (инв. № 00003557) в части установки опор, реклоузеров (с кабельными вставками) и реконструкции внутриплощадочной сети электропередач 10кВ и КТП-5 (инв. № 00003558), ВПС 10 кВ и КТП-1 (инв. № 00003655), ВПС 10 кВ и КТП-4 (инв. № 00003657), ВПС 10 кВ и КТП-6 в части прокладки кабельных линий (ПИР, СМР, ввод - 2025 г.)</t>
  </si>
  <si>
    <t>1.6.8</t>
  </si>
  <si>
    <t>1.6.9</t>
  </si>
  <si>
    <t>1.6.10</t>
  </si>
  <si>
    <t>1.6.11</t>
  </si>
  <si>
    <t>1.6.12</t>
  </si>
  <si>
    <t>1.6.13</t>
  </si>
  <si>
    <t>Дооборудование подстанций системой АПС (ввод - 2024 г.)</t>
  </si>
  <si>
    <t>O_1.6.8</t>
  </si>
  <si>
    <t>O_1.6.9</t>
  </si>
  <si>
    <t>СЕРВЕР СТОЕЧНЫЙ DEPO STORM 3470Z2R  XEON SILVER 2X4314 16X32GB 2X480GB SSD 6X1920GB SSD L93618I  2x1 (ввод - 2024г. )</t>
  </si>
  <si>
    <t>O_1.6.11</t>
  </si>
  <si>
    <t>Замена системы видеонаблюдения на промплощадке (ПИР - 2025 г, ввод - 2026 г.)</t>
  </si>
  <si>
    <t>Монтаж системы пожарной сигнализации, системы оповещения и управления эвакуацие людей на ПС 1, 10, 37, 2, 5, 31,Маслохозяйство (ПИР - 2025 г., ввод - 2027 г.)</t>
  </si>
  <si>
    <t>Год раскрытия информации: 2025 год</t>
  </si>
  <si>
    <t xml:space="preserve">Утвержденный план на 01.01.2025 года </t>
  </si>
  <si>
    <t>Предложение по корректировке утвержденного плана на 01.01.2025 года</t>
  </si>
  <si>
    <t xml:space="preserve">Утвержденный план 
</t>
  </si>
  <si>
    <t>Итого за период реализации инвестиционной программы
(Утвержденный план )</t>
  </si>
  <si>
    <t>Итого за период реализации инвестиционной программы
(Предложение по корректировке утвержденного плана)</t>
  </si>
  <si>
    <t>1.1.1.3.6</t>
  </si>
  <si>
    <t>Строительство КЛ ф.6-2-8 от ПС Лутугинская (СМР-2025г.)</t>
  </si>
  <si>
    <t>P_1.2.2.1.3</t>
  </si>
  <si>
    <t>P_1.6.12</t>
  </si>
  <si>
    <t>P_1.6.13</t>
  </si>
  <si>
    <t>P_1.6.14</t>
  </si>
  <si>
    <t>P_1.1.1.3.5</t>
  </si>
  <si>
    <t>P_1.1.1.3.6</t>
  </si>
  <si>
    <t>Монтаж системы пожарной сигнализации, системы оповещения и управления эвакуацие людей на ПС 20, Листвяжная, Лутугинская (ПИР - 2024г., ввод - 2025 г.)</t>
  </si>
  <si>
    <t>Модернизация корпоративной системы электронного документооборота DIRECTUM RX (ввод - 2025 г.)</t>
  </si>
  <si>
    <t>Замена водонагревателя на промплощадке (СМР, ввод - 2025 г.)</t>
  </si>
  <si>
    <t>Утвержденные плановые значения показателей приведены в соответствии с Постановлением Региональной энергетической комиссии Кузбасса № 448 от 30.11.2024 года  «Об утверждении инвестиционной программы ООО ХК «СДС-Энерго» (г. Кемерово) на период 2024 - 2029 г.»</t>
  </si>
  <si>
    <t>реквизиты решения органа исполнительной власти, утвердившего инвестиционную программу</t>
  </si>
  <si>
    <t xml:space="preserve">План на 01.01.2023 года </t>
  </si>
  <si>
    <t>ДОКУМЕНТ ПОДПИСАН ЭЛЕКТРОННОЙ ПОДПИСЬЮ</t>
  </si>
  <si>
    <t>ПОДЛИННОСТЬ ДОКУМЕНТА ПОДТВЕРЖДЕНА.</t>
  </si>
  <si>
    <t>ПРОВЕРЕНО В ПРОГРАММЕ КРИПТОАРМ.</t>
  </si>
  <si>
    <t>Подпись</t>
  </si>
  <si>
    <t>Общий статус подписи</t>
  </si>
  <si>
    <t>Подпись верна</t>
  </si>
  <si>
    <t>Владелец</t>
  </si>
  <si>
    <t>Чупахин, Евгений Валентинович, ГЕНЕРАЛЬНЫЙ ДИРЕКТОР, ООО ХК "СДС - ЭНЕРГО", ООО ХК "СДС - ЭНЕРГО", пр-кт Октябрьский, 53/2, оф 401, г. Кемерово, 42 Кемеровская Область - Кузбасс, RU, 420519249628, 1064250010241, 04613114514, 4250003450</t>
  </si>
  <si>
    <t>Издатель</t>
  </si>
  <si>
    <t>Федеральная налоговая служба, Федеральная налоговая служба, ул. Неглинная, д. 23, г. Москва, 77 Москва, RU, 1047707030513, uc@tax.gov.ru, 7707329152</t>
  </si>
  <si>
    <t>Серийный номер</t>
  </si>
  <si>
    <t>024F161D0069B11B8641B4C1BF02346F7B</t>
  </si>
  <si>
    <t>Сертификат действителен с</t>
  </si>
  <si>
    <t>07.05.2024 08:35:54 UTC+07</t>
  </si>
  <si>
    <t>Сертификат действителен до</t>
  </si>
  <si>
    <t>07.08.2025 08:45:54 UTC+07</t>
  </si>
  <si>
    <t>Дата и время создания ЭП</t>
  </si>
  <si>
    <t>Перенос на другой период</t>
  </si>
  <si>
    <t>Реконструкция РУ-6 кВ, РЗА  ПС 35/6 кВ № 41 с установкой блок-модулей 1, 2 сек.6 кВ с ОПУ (ПИР - 2016 г., СМР, ввод - 2026 г.)</t>
  </si>
  <si>
    <t>Реконструкция ПС 35/6 кВ "Шурапская" с заменой ячеек К-65 на блок-модуль ЗРУ-35 с устройствами РЗиА (ПИР - 2025 г, СМР, ПНР, ввод - 2026 г.)</t>
  </si>
  <si>
    <t>1.2.1.1.30</t>
  </si>
  <si>
    <t>Реконструкция объекта Электроподстанция ПС 110/6/6,3 «Набережная» (инв.№00003702) с заменой ЗРУ 6кВ на новое (ПИР, СМР, ввод -2025 г.)</t>
  </si>
  <si>
    <t>Р_1.2.1.1.30</t>
  </si>
  <si>
    <t>23.07.2025 08:59:28 UTC+07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</si>
</sst>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00"/>
    <numFmt numFmtId="166" formatCode="#,##0.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/>
    <xf numFmtId="0" fontId="4" fillId="0" borderId="0" xfId="1" applyFont="1" applyFill="1" applyAlignment="1">
      <alignment horizontal="center" vertical="center"/>
    </xf>
    <xf numFmtId="0" fontId="4" fillId="0" borderId="0" xfId="1" applyFont="1" applyFill="1" applyAlignment="1"/>
    <xf numFmtId="0" fontId="3" fillId="0" borderId="0" xfId="1" applyFont="1" applyFill="1" applyAlignment="1"/>
    <xf numFmtId="0" fontId="2" fillId="0" borderId="0" xfId="1" applyFont="1" applyFill="1" applyAlignment="1"/>
    <xf numFmtId="164" fontId="2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right"/>
    </xf>
    <xf numFmtId="1" fontId="2" fillId="0" borderId="1" xfId="1" applyNumberFormat="1" applyFont="1" applyFill="1" applyBorder="1" applyAlignment="1">
      <alignment horizontal="center" vertical="center"/>
    </xf>
    <xf numFmtId="164" fontId="2" fillId="0" borderId="1" xfId="1" applyNumberFormat="1" applyFont="1" applyFill="1" applyBorder="1" applyAlignment="1">
      <alignment horizontal="center" vertical="center"/>
    </xf>
    <xf numFmtId="0" fontId="3" fillId="0" borderId="0" xfId="1" applyFont="1" applyFill="1" applyAlignment="1">
      <alignment horizontal="right"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vertical="top"/>
    </xf>
    <xf numFmtId="164" fontId="2" fillId="0" borderId="0" xfId="1" applyNumberFormat="1" applyFont="1" applyFill="1"/>
    <xf numFmtId="0" fontId="2" fillId="0" borderId="1" xfId="1" applyFont="1" applyFill="1" applyBorder="1" applyAlignment="1">
      <alignment horizontal="left" vertical="center" wrapText="1"/>
    </xf>
    <xf numFmtId="49" fontId="11" fillId="0" borderId="1" xfId="2" applyNumberFormat="1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left" vertical="center" wrapText="1"/>
    </xf>
    <xf numFmtId="165" fontId="2" fillId="0" borderId="0" xfId="1" applyNumberFormat="1" applyFont="1" applyFill="1"/>
    <xf numFmtId="166" fontId="7" fillId="0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/>
    </xf>
    <xf numFmtId="0" fontId="2" fillId="0" borderId="2" xfId="1" applyFont="1" applyFill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2" fillId="0" borderId="9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0" xfId="1" applyFont="1" applyFill="1" applyAlignment="1">
      <alignment horizontal="center"/>
    </xf>
    <xf numFmtId="0" fontId="0" fillId="0" borderId="16" xfId="0" applyBorder="1" applyAlignment="1">
      <alignment wrapText="1"/>
    </xf>
    <xf numFmtId="165" fontId="2" fillId="0" borderId="0" xfId="1" applyNumberFormat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top"/>
    </xf>
    <xf numFmtId="0" fontId="3" fillId="0" borderId="0" xfId="1" applyFont="1" applyFill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/>
    </xf>
    <xf numFmtId="0" fontId="2" fillId="0" borderId="3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 vertical="center"/>
    </xf>
    <xf numFmtId="0" fontId="0" fillId="0" borderId="15" xfId="0" applyBorder="1" applyAlignment="1">
      <alignment wrapText="1"/>
    </xf>
    <xf numFmtId="0" fontId="14" fillId="0" borderId="12" xfId="0" applyFont="1" applyBorder="1" applyAlignment="1">
      <alignment horizontal="center" wrapText="1"/>
    </xf>
    <xf numFmtId="0" fontId="14" fillId="0" borderId="13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vertical="top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vertical="top" wrapText="1"/>
    </xf>
  </cellXfs>
  <cellStyles count="3">
    <cellStyle name="Обычный" xfId="0" builtinId="0"/>
    <cellStyle name="Обычный 3" xfId="1" xr:uid="{00000000-0005-0000-0000-000001000000}"/>
    <cellStyle name="Обычный 7" xfId="2" xr:uid="{00000000-0005-0000-0000-000002000000}"/>
  </cellStyles>
  <dxfs count="0"/>
  <tableStyles count="0" defaultTableStyle="TableStyleMedium2" defaultPivotStyle="PivotStyleMedium9"/>
  <colors>
    <mruColors>
      <color rgb="FFC9FFFF"/>
      <color rgb="FFFFCD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Users\IE510~1.KIR\AppData\Local\Temp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381000</xdr:colOff>
      <xdr:row>3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C8E7FB6-F2E4-4B71-8565-0CE4BF0DD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3810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4%20&#1075;&#1086;&#1076;\&#1058;&#1072;&#1088;&#1080;&#1092;&#1085;&#1072;&#1103;%20&#1082;&#1072;&#1084;&#1087;&#1072;&#1085;&#1080;&#1103;\&#1055;&#1088;&#1086;&#1082;&#1086;&#1087;&#1100;&#1077;&#1074;&#1089;&#1082;\&#1048;&#1055;\&#1056;&#1072;&#1073;&#1086;&#1090;&#1072;%20&#1087;&#1086;%20&#1101;&#1082;&#1089;&#1087;&#1077;&#1088;&#1090;&#1085;&#1086;&#1084;&#1091;\I0917_1064250010241\&#1058;&#1072;&#1073;&#1083;&#1080;&#1094;&#1099;\I0917_1064250010241_03_1_42_2024-20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25%20&#1075;&#1086;&#1076;\&#1058;&#1072;&#1088;&#1080;&#1092;&#1085;&#1072;&#1103;%20&#1082;&#1072;&#1084;&#1087;&#1072;&#1085;&#1080;&#1103;\&#1055;&#1088;&#1086;&#1082;&#1086;&#1087;&#1100;&#1077;&#1074;&#1089;&#1082;\&#1048;&#1055;\&#1055;&#1083;&#1072;&#1085;%202025-2026-&#1082;&#1086;&#1088;&#1088;&#1077;&#1082;&#1090;&#1080;&#1088;&#1086;&#1074;&#1082;&#1072;\&#1050;&#1086;&#1088;&#1088;&#1077;&#1082;&#1090;&#1080;&#1088;&#1086;&#1074;&#1082;&#1072;%20&#1048;&#1055;%20&#1080;&#1102;&#1083;&#1100;%202025%20&#1075;\&#1055;&#1072;&#1089;&#1087;&#1086;&#1088;&#1090;&#1072;\J0620_1064250010241_&#1087;&#1072;&#1089;&#1087;&#1086;&#1088;&#1090;_O_1.2.1.1.2_4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.udina\AppData\Local\Microsoft\Windows\INetCache\Content.Outlook\1H6IMR9G\J0430_1064250010241_02_1_42_2024_202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83;&#1103;%20&#1070;&#1076;&#1080;&#1085;&#1086;&#1081;\&#1048;&#1055;%202025-2029\&#1058;&#1072;&#1073;&#1083;&#1080;&#1094;&#1099;\I0430_1064250010241_02_0_42_2025_202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510~1.KIR\AppData\Local\Temp\I0430_1064250010241_02_0_42_2024_202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E510~1.KIR\AppData\Local\Temp\J0620_1064250010241_02_0_42_2024_202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.chernova\AppData\Local\Microsoft\Windows\Temporary%20Internet%20Files\Content.Outlook\DNY6KYRY\&#1073;&#1077;&#1079;%20&#1089;&#1074;&#1103;&#1079;&#1077;&#1081;\B0405_1127746611541_02_0_42_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"/>
      <sheetName val="Лист1"/>
    </sheetNames>
    <sheetDataSet>
      <sheetData sheetId="0">
        <row r="23">
          <cell r="AK23">
            <v>755.85936499251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паспорт местоположение"/>
      <sheetName val="2. паспорт  ТП"/>
      <sheetName val="3.1. паспорт Техсостояние ПС"/>
      <sheetName val="3.2 паспорт Техсостояние ЛЭП"/>
      <sheetName val="3.3 паспорт описание"/>
      <sheetName val="3.4. Паспорт надежность"/>
      <sheetName val="4. паспортбюджет"/>
      <sheetName val="5. анализ эконом эфф"/>
      <sheetName val="6.1. Паспорт сетевой график"/>
      <sheetName val="6.2. Паспорт фин осв ввод"/>
      <sheetName val="7. Паспорт отчет о закупке"/>
      <sheetName val="8. Общие сведения"/>
      <sheetName val="9. Карта-схем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9">
          <cell r="Q29">
            <v>106.68899703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4">
          <cell r="K64">
            <v>11.901764495999998</v>
          </cell>
        </row>
        <row r="66">
          <cell r="K66">
            <v>12.594929568</v>
          </cell>
        </row>
        <row r="67">
          <cell r="K67">
            <v>2.9633442960000003</v>
          </cell>
        </row>
        <row r="68">
          <cell r="K68">
            <v>2.7077313840000001</v>
          </cell>
        </row>
        <row r="69">
          <cell r="K69">
            <v>2.1469258199999999</v>
          </cell>
        </row>
        <row r="70">
          <cell r="K70">
            <v>3.3851711279999996</v>
          </cell>
        </row>
        <row r="71">
          <cell r="K71">
            <v>4.4051572319999996</v>
          </cell>
        </row>
        <row r="72">
          <cell r="K72">
            <v>8.1834803999999997E-2</v>
          </cell>
        </row>
        <row r="73">
          <cell r="K73">
            <v>1.9757936279999999</v>
          </cell>
        </row>
        <row r="74">
          <cell r="K74">
            <v>1.3051508032799999</v>
          </cell>
        </row>
        <row r="75">
          <cell r="K75">
            <v>7.6110480259199988</v>
          </cell>
        </row>
        <row r="76">
          <cell r="K76">
            <v>6.1230659759999995</v>
          </cell>
        </row>
        <row r="77">
          <cell r="K77">
            <v>6.1230659759999995</v>
          </cell>
        </row>
        <row r="78">
          <cell r="K78">
            <v>8.7650415899999992</v>
          </cell>
        </row>
        <row r="79">
          <cell r="K79">
            <v>0.42160154999999999</v>
          </cell>
        </row>
        <row r="80">
          <cell r="K80">
            <v>6.0201751799999998</v>
          </cell>
        </row>
        <row r="81">
          <cell r="K81">
            <v>0.11906837000000001</v>
          </cell>
        </row>
        <row r="82">
          <cell r="K82">
            <v>0.19947075</v>
          </cell>
        </row>
        <row r="83">
          <cell r="K83">
            <v>0.19947075</v>
          </cell>
        </row>
        <row r="84">
          <cell r="K84">
            <v>0.36166049</v>
          </cell>
        </row>
        <row r="85">
          <cell r="K85">
            <v>0.26188299999999998</v>
          </cell>
        </row>
        <row r="86">
          <cell r="K86">
            <v>0.43558989999999997</v>
          </cell>
        </row>
        <row r="98">
          <cell r="K98">
            <v>1.904901336</v>
          </cell>
        </row>
        <row r="127">
          <cell r="H127">
            <v>4.6111840000000001E-2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60">
          <cell r="AB60">
            <v>5.2572703799999996</v>
          </cell>
          <cell r="AQ60">
            <v>63.086539708800004</v>
          </cell>
          <cell r="AV60">
            <v>47.831939541719997</v>
          </cell>
        </row>
        <row r="61">
          <cell r="AL61">
            <v>2.3782026000000003</v>
          </cell>
          <cell r="AQ61">
            <v>24.553715861160001</v>
          </cell>
        </row>
        <row r="62">
          <cell r="AL62">
            <v>4.3632805559999994</v>
          </cell>
          <cell r="AQ62">
            <v>20.660810949719998</v>
          </cell>
        </row>
        <row r="63">
          <cell r="AL63">
            <v>1.9952797200000001</v>
          </cell>
          <cell r="AQ63">
            <v>18.415603232820001</v>
          </cell>
        </row>
        <row r="64">
          <cell r="AV64">
            <v>27.741241693679999</v>
          </cell>
        </row>
        <row r="65">
          <cell r="AV65">
            <v>3.6488019239999998</v>
          </cell>
          <cell r="BA65">
            <v>39.846384951659999</v>
          </cell>
        </row>
        <row r="66">
          <cell r="AB66">
            <v>0.68829051744000003</v>
          </cell>
        </row>
        <row r="69">
          <cell r="AV69">
            <v>66.161951702279993</v>
          </cell>
        </row>
        <row r="70">
          <cell r="BA70">
            <v>55.856208598560002</v>
          </cell>
        </row>
        <row r="76">
          <cell r="AV76">
            <v>4.3720379280000001</v>
          </cell>
          <cell r="BA76">
            <v>26.644506876539999</v>
          </cell>
        </row>
        <row r="78">
          <cell r="AB78">
            <v>2.3946570456600003</v>
          </cell>
        </row>
        <row r="101">
          <cell r="T101">
            <v>0.23927039999999999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9">
          <cell r="H59">
            <v>11.901764495999998</v>
          </cell>
        </row>
        <row r="73">
          <cell r="L73">
            <v>0</v>
          </cell>
          <cell r="AB73">
            <v>63.006810451919996</v>
          </cell>
        </row>
        <row r="74">
          <cell r="AB74">
            <v>4.5743671260000003</v>
          </cell>
        </row>
        <row r="75">
          <cell r="AB75">
            <v>39.682779263999997</v>
          </cell>
        </row>
        <row r="76">
          <cell r="AB76">
            <v>0.88559521199999991</v>
          </cell>
        </row>
        <row r="77">
          <cell r="AB77">
            <v>1.4493644640000001</v>
          </cell>
        </row>
        <row r="78">
          <cell r="AB78">
            <v>1.4493644640000001</v>
          </cell>
        </row>
        <row r="79">
          <cell r="AB79">
            <v>2.6639258219999999</v>
          </cell>
        </row>
        <row r="80">
          <cell r="AB80">
            <v>2.051872452</v>
          </cell>
        </row>
        <row r="81">
          <cell r="AB81">
            <v>2.6099993340000003</v>
          </cell>
        </row>
        <row r="91">
          <cell r="AB91">
            <v>1.6916546459999999</v>
          </cell>
        </row>
        <row r="113">
          <cell r="AB113">
            <v>0.31800600421199998</v>
          </cell>
        </row>
        <row r="114">
          <cell r="AB114">
            <v>4.7020600504800001</v>
          </cell>
        </row>
        <row r="115">
          <cell r="AB115">
            <v>0.46810467144000001</v>
          </cell>
        </row>
        <row r="116">
          <cell r="AB116">
            <v>0.78042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Информация о подписи"/>
    </sheetNames>
    <sheetDataSet>
      <sheetData sheetId="0">
        <row r="82">
          <cell r="K82">
            <v>43.666319999999999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26">
          <cell r="H26">
            <v>11.784806685795161</v>
          </cell>
        </row>
        <row r="56">
          <cell r="E56" t="str">
            <v>нд</v>
          </cell>
          <cell r="F56" t="str">
            <v>нд</v>
          </cell>
          <cell r="G56" t="str">
            <v>нд</v>
          </cell>
        </row>
        <row r="78">
          <cell r="E78" t="str">
            <v>нд</v>
          </cell>
          <cell r="F78" t="str">
            <v>нд</v>
          </cell>
          <cell r="G78" t="str">
            <v>нд</v>
          </cell>
        </row>
        <row r="80">
          <cell r="E80" t="str">
            <v>нд</v>
          </cell>
          <cell r="F80" t="str">
            <v>нд</v>
          </cell>
          <cell r="G80" t="str">
            <v>нд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32"/>
  <sheetViews>
    <sheetView view="pageBreakPreview" zoomScale="60" zoomScaleNormal="100" workbookViewId="0">
      <pane xSplit="2" ySplit="21" topLeftCell="P22" activePane="bottomRight" state="frozen"/>
      <selection pane="topRight" activeCell="C1" sqref="C1"/>
      <selection pane="bottomLeft" activeCell="A23" sqref="A23"/>
      <selection pane="bottomRight" sqref="A1:XFD1048576"/>
    </sheetView>
  </sheetViews>
  <sheetFormatPr defaultRowHeight="15.75" outlineLevelRow="1" x14ac:dyDescent="0.25"/>
  <cols>
    <col min="1" max="1" width="12" style="1" customWidth="1"/>
    <col min="2" max="2" width="87.42578125" style="1" customWidth="1"/>
    <col min="3" max="3" width="13.85546875" style="1" customWidth="1"/>
    <col min="4" max="4" width="9.5703125" style="1" customWidth="1"/>
    <col min="5" max="5" width="9.85546875" style="2" customWidth="1"/>
    <col min="6" max="6" width="14.28515625" style="2" customWidth="1"/>
    <col min="7" max="7" width="11" style="2" customWidth="1"/>
    <col min="8" max="8" width="18.5703125" style="2" customWidth="1"/>
    <col min="9" max="9" width="17.42578125" style="2" customWidth="1"/>
    <col min="10" max="10" width="17.85546875" style="2" customWidth="1"/>
    <col min="11" max="11" width="13.85546875" style="2" customWidth="1"/>
    <col min="12" max="12" width="10.28515625" style="2" customWidth="1"/>
    <col min="13" max="13" width="17.28515625" style="2" customWidth="1"/>
    <col min="14" max="14" width="15.140625" style="2" customWidth="1"/>
    <col min="15" max="15" width="9.42578125" style="2" customWidth="1"/>
    <col min="16" max="16" width="12" style="2" customWidth="1"/>
    <col min="17" max="17" width="12.5703125" style="2" customWidth="1"/>
    <col min="18" max="18" width="16.7109375" style="2" customWidth="1"/>
    <col min="19" max="21" width="9.42578125" style="2" customWidth="1"/>
    <col min="22" max="22" width="11.85546875" style="2" customWidth="1"/>
    <col min="23" max="23" width="9" style="2" customWidth="1"/>
    <col min="24" max="24" width="11.85546875" style="2" customWidth="1"/>
    <col min="25" max="25" width="14" style="2" customWidth="1"/>
    <col min="26" max="26" width="11.85546875" style="2" customWidth="1"/>
    <col min="27" max="29" width="16.5703125" style="2" customWidth="1"/>
    <col min="30" max="33" width="13.140625" style="2" customWidth="1"/>
    <col min="34" max="37" width="12.85546875" style="2" customWidth="1"/>
    <col min="38" max="39" width="16.5703125" style="2" customWidth="1"/>
    <col min="40" max="41" width="39" style="2" customWidth="1"/>
    <col min="42" max="42" width="39.42578125" style="2" customWidth="1"/>
    <col min="43" max="43" width="20.7109375" style="2" hidden="1" customWidth="1"/>
    <col min="44" max="44" width="11.28515625" style="2" customWidth="1"/>
    <col min="45" max="45" width="8.140625" style="2" customWidth="1"/>
    <col min="46" max="46" width="9.7109375" style="2" customWidth="1"/>
    <col min="47" max="47" width="9.5703125" style="2" customWidth="1"/>
    <col min="48" max="48" width="6.42578125" style="2" customWidth="1"/>
    <col min="49" max="49" width="8.42578125" style="2" customWidth="1"/>
    <col min="50" max="50" width="11.42578125" style="2" customWidth="1"/>
    <col min="51" max="51" width="9" style="2" customWidth="1"/>
    <col min="52" max="52" width="7.7109375" style="2" customWidth="1"/>
    <col min="53" max="53" width="10.28515625" style="2" customWidth="1"/>
    <col min="54" max="54" width="7" style="2" customWidth="1"/>
    <col min="55" max="55" width="7.7109375" style="2" customWidth="1"/>
    <col min="56" max="56" width="10.7109375" style="2" customWidth="1"/>
    <col min="57" max="57" width="8.42578125" style="2" customWidth="1"/>
    <col min="58" max="64" width="8.28515625" style="2" customWidth="1"/>
    <col min="65" max="65" width="9.85546875" style="2" customWidth="1"/>
    <col min="66" max="66" width="7" style="2" customWidth="1"/>
    <col min="67" max="67" width="7.85546875" style="2" customWidth="1"/>
    <col min="68" max="68" width="11" style="2" customWidth="1"/>
    <col min="69" max="69" width="7.7109375" style="2" customWidth="1"/>
    <col min="70" max="70" width="8.85546875" style="2" customWidth="1"/>
    <col min="71" max="16384" width="9.140625" style="2"/>
  </cols>
  <sheetData>
    <row r="1" spans="1:90" ht="18.75" hidden="1" outlineLevel="1" x14ac:dyDescent="0.25">
      <c r="AP1" s="11" t="s">
        <v>0</v>
      </c>
    </row>
    <row r="2" spans="1:90" ht="18.75" hidden="1" outlineLevel="1" x14ac:dyDescent="0.3">
      <c r="AP2" s="8" t="s">
        <v>1</v>
      </c>
    </row>
    <row r="3" spans="1:90" ht="18.75" hidden="1" outlineLevel="1" x14ac:dyDescent="0.3">
      <c r="AP3" s="8"/>
    </row>
    <row r="4" spans="1:90" ht="18.75" hidden="1" outlineLevel="1" x14ac:dyDescent="0.3">
      <c r="AP4" s="8"/>
    </row>
    <row r="5" spans="1:90" ht="18.75" hidden="1" outlineLevel="1" x14ac:dyDescent="0.3">
      <c r="AP5" s="8"/>
    </row>
    <row r="6" spans="1:90" ht="18.75" hidden="1" outlineLevel="1" x14ac:dyDescent="0.3">
      <c r="AP6" s="8"/>
    </row>
    <row r="7" spans="1:90" ht="18.75" hidden="1" outlineLevel="1" x14ac:dyDescent="0.3">
      <c r="AP7" s="8"/>
    </row>
    <row r="8" spans="1:90" ht="17.25" customHeight="1" outlineLevel="1" x14ac:dyDescent="0.3">
      <c r="AP8" s="8" t="s">
        <v>2</v>
      </c>
    </row>
    <row r="9" spans="1:90" ht="33.75" customHeight="1" outlineLevel="1" x14ac:dyDescent="0.3">
      <c r="A9" s="50" t="s">
        <v>190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</row>
    <row r="10" spans="1:90" ht="21" customHeight="1" outlineLevel="1" x14ac:dyDescent="0.3">
      <c r="A10" s="3"/>
      <c r="B10" s="3"/>
      <c r="C10" s="3"/>
      <c r="D10" s="3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90" ht="24.75" customHeight="1" outlineLevel="1" x14ac:dyDescent="0.25">
      <c r="A11" s="51" t="s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</row>
    <row r="12" spans="1:90" ht="30" customHeight="1" outlineLevel="1" x14ac:dyDescent="0.25">
      <c r="A12" s="52" t="s">
        <v>112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</row>
    <row r="13" spans="1:90" ht="30" customHeight="1" outlineLevel="1" x14ac:dyDescent="0.25">
      <c r="P13" s="14"/>
    </row>
    <row r="14" spans="1:90" ht="26.25" customHeight="1" outlineLevel="1" x14ac:dyDescent="0.3">
      <c r="A14" s="53" t="s">
        <v>292</v>
      </c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</row>
    <row r="15" spans="1:90" ht="24.75" customHeight="1" x14ac:dyDescent="0.3">
      <c r="A15" s="53" t="s">
        <v>309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</row>
    <row r="16" spans="1:90" ht="18" customHeight="1" x14ac:dyDescent="0.25">
      <c r="A16" s="61" t="s">
        <v>310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</row>
    <row r="17" spans="1:90" ht="18" customHeight="1" x14ac:dyDescent="0.25">
      <c r="A17" s="47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9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</row>
    <row r="18" spans="1:90" ht="33" customHeight="1" x14ac:dyDescent="0.25">
      <c r="A18" s="54" t="s">
        <v>114</v>
      </c>
      <c r="B18" s="54" t="s">
        <v>4</v>
      </c>
      <c r="C18" s="54" t="s">
        <v>113</v>
      </c>
      <c r="D18" s="55" t="s">
        <v>5</v>
      </c>
      <c r="E18" s="55" t="s">
        <v>6</v>
      </c>
      <c r="F18" s="54" t="s">
        <v>7</v>
      </c>
      <c r="G18" s="54"/>
      <c r="H18" s="65" t="s">
        <v>8</v>
      </c>
      <c r="I18" s="66"/>
      <c r="J18" s="56" t="s">
        <v>189</v>
      </c>
      <c r="K18" s="62" t="s">
        <v>9</v>
      </c>
      <c r="L18" s="63"/>
      <c r="M18" s="63"/>
      <c r="N18" s="63"/>
      <c r="O18" s="63"/>
      <c r="P18" s="63"/>
      <c r="Q18" s="63"/>
      <c r="R18" s="63"/>
      <c r="S18" s="63"/>
      <c r="T18" s="63"/>
      <c r="U18" s="63" t="s">
        <v>10</v>
      </c>
      <c r="V18" s="63"/>
      <c r="W18" s="63"/>
      <c r="X18" s="63"/>
      <c r="Y18" s="63"/>
      <c r="Z18" s="63"/>
      <c r="AA18" s="56" t="s">
        <v>192</v>
      </c>
      <c r="AB18" s="62" t="s">
        <v>11</v>
      </c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4"/>
      <c r="AO18" s="42"/>
      <c r="AP18" s="56" t="s">
        <v>241</v>
      </c>
    </row>
    <row r="19" spans="1:90" ht="138" customHeight="1" x14ac:dyDescent="0.25">
      <c r="A19" s="54"/>
      <c r="B19" s="54"/>
      <c r="C19" s="54"/>
      <c r="D19" s="55"/>
      <c r="E19" s="55"/>
      <c r="F19" s="54"/>
      <c r="G19" s="54"/>
      <c r="H19" s="59"/>
      <c r="I19" s="60"/>
      <c r="J19" s="57"/>
      <c r="K19" s="62" t="s">
        <v>264</v>
      </c>
      <c r="L19" s="63"/>
      <c r="M19" s="63"/>
      <c r="N19" s="63"/>
      <c r="O19" s="64"/>
      <c r="P19" s="62" t="s">
        <v>12</v>
      </c>
      <c r="Q19" s="63"/>
      <c r="R19" s="63"/>
      <c r="S19" s="63"/>
      <c r="T19" s="64"/>
      <c r="U19" s="58" t="s">
        <v>311</v>
      </c>
      <c r="V19" s="58"/>
      <c r="W19" s="58" t="s">
        <v>293</v>
      </c>
      <c r="X19" s="58"/>
      <c r="Y19" s="59" t="s">
        <v>294</v>
      </c>
      <c r="Z19" s="60"/>
      <c r="AA19" s="58"/>
      <c r="AB19" s="62" t="s">
        <v>191</v>
      </c>
      <c r="AC19" s="64"/>
      <c r="AD19" s="67" t="s">
        <v>130</v>
      </c>
      <c r="AE19" s="68"/>
      <c r="AF19" s="67" t="s">
        <v>131</v>
      </c>
      <c r="AG19" s="68"/>
      <c r="AH19" s="67" t="s">
        <v>132</v>
      </c>
      <c r="AI19" s="68"/>
      <c r="AJ19" s="67" t="s">
        <v>133</v>
      </c>
      <c r="AK19" s="68"/>
      <c r="AL19" s="67" t="s">
        <v>134</v>
      </c>
      <c r="AM19" s="68"/>
      <c r="AN19" s="58" t="s">
        <v>296</v>
      </c>
      <c r="AO19" s="57" t="s">
        <v>297</v>
      </c>
      <c r="AP19" s="57"/>
    </row>
    <row r="20" spans="1:90" ht="110.25" x14ac:dyDescent="0.25">
      <c r="A20" s="54"/>
      <c r="B20" s="54"/>
      <c r="C20" s="54"/>
      <c r="D20" s="55"/>
      <c r="E20" s="55"/>
      <c r="F20" s="43" t="s">
        <v>264</v>
      </c>
      <c r="G20" s="43" t="s">
        <v>12</v>
      </c>
      <c r="H20" s="43" t="s">
        <v>264</v>
      </c>
      <c r="I20" s="43" t="s">
        <v>12</v>
      </c>
      <c r="J20" s="58"/>
      <c r="K20" s="46" t="s">
        <v>13</v>
      </c>
      <c r="L20" s="46" t="s">
        <v>14</v>
      </c>
      <c r="M20" s="46" t="s">
        <v>15</v>
      </c>
      <c r="N20" s="46" t="s">
        <v>16</v>
      </c>
      <c r="O20" s="46" t="s">
        <v>17</v>
      </c>
      <c r="P20" s="46" t="s">
        <v>13</v>
      </c>
      <c r="Q20" s="46" t="s">
        <v>14</v>
      </c>
      <c r="R20" s="46" t="s">
        <v>15</v>
      </c>
      <c r="S20" s="46" t="s">
        <v>16</v>
      </c>
      <c r="T20" s="46" t="s">
        <v>17</v>
      </c>
      <c r="U20" s="46" t="s">
        <v>18</v>
      </c>
      <c r="V20" s="46" t="s">
        <v>19</v>
      </c>
      <c r="W20" s="46" t="s">
        <v>18</v>
      </c>
      <c r="X20" s="46" t="s">
        <v>19</v>
      </c>
      <c r="Y20" s="46" t="s">
        <v>18</v>
      </c>
      <c r="Z20" s="46" t="s">
        <v>19</v>
      </c>
      <c r="AA20" s="44" t="s">
        <v>237</v>
      </c>
      <c r="AB20" s="44" t="s">
        <v>264</v>
      </c>
      <c r="AC20" s="44" t="s">
        <v>237</v>
      </c>
      <c r="AD20" s="44" t="s">
        <v>295</v>
      </c>
      <c r="AE20" s="44" t="s">
        <v>12</v>
      </c>
      <c r="AF20" s="44" t="s">
        <v>295</v>
      </c>
      <c r="AG20" s="44" t="s">
        <v>12</v>
      </c>
      <c r="AH20" s="44" t="s">
        <v>295</v>
      </c>
      <c r="AI20" s="44" t="s">
        <v>12</v>
      </c>
      <c r="AJ20" s="44" t="s">
        <v>295</v>
      </c>
      <c r="AK20" s="44" t="s">
        <v>12</v>
      </c>
      <c r="AL20" s="44" t="s">
        <v>295</v>
      </c>
      <c r="AM20" s="44" t="s">
        <v>12</v>
      </c>
      <c r="AN20" s="54"/>
      <c r="AO20" s="58"/>
      <c r="AP20" s="58"/>
    </row>
    <row r="21" spans="1:90" x14ac:dyDescent="0.25">
      <c r="A21" s="44">
        <v>1</v>
      </c>
      <c r="B21" s="44">
        <v>2</v>
      </c>
      <c r="C21" s="44">
        <v>3</v>
      </c>
      <c r="D21" s="44">
        <v>4</v>
      </c>
      <c r="E21" s="44">
        <v>5</v>
      </c>
      <c r="F21" s="44">
        <v>6</v>
      </c>
      <c r="G21" s="44">
        <f>F21+1</f>
        <v>7</v>
      </c>
      <c r="H21" s="44">
        <f t="shared" ref="H21:V21" si="0">G21+1</f>
        <v>8</v>
      </c>
      <c r="I21" s="44">
        <f t="shared" si="0"/>
        <v>9</v>
      </c>
      <c r="J21" s="44">
        <f t="shared" si="0"/>
        <v>10</v>
      </c>
      <c r="K21" s="44">
        <f t="shared" si="0"/>
        <v>11</v>
      </c>
      <c r="L21" s="44">
        <f t="shared" si="0"/>
        <v>12</v>
      </c>
      <c r="M21" s="44">
        <f t="shared" si="0"/>
        <v>13</v>
      </c>
      <c r="N21" s="44">
        <f t="shared" si="0"/>
        <v>14</v>
      </c>
      <c r="O21" s="44">
        <f t="shared" si="0"/>
        <v>15</v>
      </c>
      <c r="P21" s="44">
        <f t="shared" si="0"/>
        <v>16</v>
      </c>
      <c r="Q21" s="44">
        <f>P21+1</f>
        <v>17</v>
      </c>
      <c r="R21" s="44">
        <f t="shared" si="0"/>
        <v>18</v>
      </c>
      <c r="S21" s="44">
        <f t="shared" si="0"/>
        <v>19</v>
      </c>
      <c r="T21" s="44">
        <f t="shared" si="0"/>
        <v>20</v>
      </c>
      <c r="U21" s="44">
        <f t="shared" si="0"/>
        <v>21</v>
      </c>
      <c r="V21" s="44">
        <f t="shared" si="0"/>
        <v>22</v>
      </c>
      <c r="W21" s="44">
        <f t="shared" ref="W21" si="1">V21+1</f>
        <v>23</v>
      </c>
      <c r="X21" s="44">
        <f t="shared" ref="X21" si="2">W21+1</f>
        <v>24</v>
      </c>
      <c r="Y21" s="44">
        <f t="shared" ref="Y21" si="3">X21+1</f>
        <v>25</v>
      </c>
      <c r="Z21" s="44">
        <f t="shared" ref="Z21" si="4">Y21+1</f>
        <v>26</v>
      </c>
      <c r="AA21" s="44">
        <f t="shared" ref="AA21" si="5">Z21+1</f>
        <v>27</v>
      </c>
      <c r="AB21" s="44">
        <f t="shared" ref="AB21" si="6">AA21+1</f>
        <v>28</v>
      </c>
      <c r="AC21" s="44">
        <f t="shared" ref="AC21" si="7">AB21+1</f>
        <v>29</v>
      </c>
      <c r="AD21" s="44">
        <f t="shared" ref="AD21" si="8">AC21+1</f>
        <v>30</v>
      </c>
      <c r="AE21" s="44">
        <f t="shared" ref="AE21" si="9">AD21+1</f>
        <v>31</v>
      </c>
      <c r="AF21" s="44">
        <f t="shared" ref="AF21" si="10">AE21+1</f>
        <v>32</v>
      </c>
      <c r="AG21" s="44">
        <f t="shared" ref="AG21" si="11">AF21+1</f>
        <v>33</v>
      </c>
      <c r="AH21" s="44">
        <f t="shared" ref="AH21" si="12">AG21+1</f>
        <v>34</v>
      </c>
      <c r="AI21" s="44">
        <f t="shared" ref="AI21" si="13">AH21+1</f>
        <v>35</v>
      </c>
      <c r="AJ21" s="44">
        <f t="shared" ref="AJ21" si="14">AI21+1</f>
        <v>36</v>
      </c>
      <c r="AK21" s="44">
        <f t="shared" ref="AK21" si="15">AJ21+1</f>
        <v>37</v>
      </c>
      <c r="AL21" s="44">
        <f t="shared" ref="AL21" si="16">AK21+1</f>
        <v>38</v>
      </c>
      <c r="AM21" s="44">
        <f t="shared" ref="AM21" si="17">AL21+1</f>
        <v>39</v>
      </c>
      <c r="AN21" s="44">
        <f t="shared" ref="AN21" si="18">AM21+1</f>
        <v>40</v>
      </c>
      <c r="AO21" s="44">
        <f t="shared" ref="AO21" si="19">AN21+1</f>
        <v>41</v>
      </c>
      <c r="AP21" s="44">
        <f t="shared" ref="AP21" si="20">AO21+1</f>
        <v>42</v>
      </c>
    </row>
    <row r="22" spans="1:90" x14ac:dyDescent="0.25">
      <c r="A22" s="27">
        <v>0</v>
      </c>
      <c r="B22" s="27" t="s">
        <v>151</v>
      </c>
      <c r="C22" s="27" t="s">
        <v>102</v>
      </c>
      <c r="D22" s="28" t="s">
        <v>102</v>
      </c>
      <c r="E22" s="28" t="s">
        <v>102</v>
      </c>
      <c r="F22" s="28" t="s">
        <v>102</v>
      </c>
      <c r="G22" s="28" t="s">
        <v>102</v>
      </c>
      <c r="H22" s="28">
        <f>SUM(H23:H28)</f>
        <v>113.79602557189682</v>
      </c>
      <c r="I22" s="28">
        <f>SUM(I23:I28)</f>
        <v>135.04885692320005</v>
      </c>
      <c r="J22" s="28">
        <f t="shared" ref="J22:AM22" si="21">SUM(J23:J28)</f>
        <v>1.7092542399999999</v>
      </c>
      <c r="K22" s="28">
        <f t="shared" si="21"/>
        <v>1039.19708101021</v>
      </c>
      <c r="L22" s="28">
        <f t="shared" si="21"/>
        <v>29.523918590000001</v>
      </c>
      <c r="M22" s="28">
        <f t="shared" si="21"/>
        <v>208.21712914954549</v>
      </c>
      <c r="N22" s="28">
        <f t="shared" si="21"/>
        <v>801.45603327066431</v>
      </c>
      <c r="O22" s="28">
        <f>SUM(O23:O28)</f>
        <v>0</v>
      </c>
      <c r="P22" s="28">
        <f>SUM(P23:P28)</f>
        <v>1084.3947034257735</v>
      </c>
      <c r="Q22" s="28">
        <f t="shared" ref="Q22:T22" si="22">SUM(Q23:Q28)</f>
        <v>34.433152255868066</v>
      </c>
      <c r="R22" s="28">
        <f t="shared" si="22"/>
        <v>269.44133673460124</v>
      </c>
      <c r="S22" s="28">
        <f t="shared" si="22"/>
        <v>781.62021443530409</v>
      </c>
      <c r="T22" s="28">
        <f t="shared" si="22"/>
        <v>0</v>
      </c>
      <c r="U22" s="28">
        <f t="shared" ref="U22:V22" si="23">SUM(U23:U28)</f>
        <v>0</v>
      </c>
      <c r="V22" s="28">
        <f t="shared" si="23"/>
        <v>1039.19708101021</v>
      </c>
      <c r="W22" s="28">
        <f t="shared" si="21"/>
        <v>0</v>
      </c>
      <c r="X22" s="28">
        <f>AN22-AB22</f>
        <v>908.1734574651</v>
      </c>
      <c r="Y22" s="28">
        <f t="shared" si="21"/>
        <v>0</v>
      </c>
      <c r="Z22" s="33">
        <f t="shared" si="21"/>
        <v>950.6429743649735</v>
      </c>
      <c r="AA22" s="28">
        <f t="shared" si="21"/>
        <v>2.8921159999999997</v>
      </c>
      <c r="AB22" s="28">
        <f t="shared" si="21"/>
        <v>126.42225330171001</v>
      </c>
      <c r="AC22" s="28">
        <f t="shared" si="21"/>
        <v>133.75172906080002</v>
      </c>
      <c r="AD22" s="28">
        <f t="shared" si="21"/>
        <v>181.06172739674997</v>
      </c>
      <c r="AE22" s="28">
        <f t="shared" si="21"/>
        <v>215.62117493824999</v>
      </c>
      <c r="AF22" s="28">
        <f t="shared" si="21"/>
        <v>180.42536713210001</v>
      </c>
      <c r="AG22" s="28">
        <f t="shared" si="21"/>
        <v>188.33543649047343</v>
      </c>
      <c r="AH22" s="28">
        <f t="shared" si="21"/>
        <v>178.09712830375003</v>
      </c>
      <c r="AI22" s="28">
        <f t="shared" si="21"/>
        <v>178.09712830375003</v>
      </c>
      <c r="AJ22" s="28">
        <f t="shared" si="21"/>
        <v>183.72376651139999</v>
      </c>
      <c r="AK22" s="28">
        <f t="shared" si="21"/>
        <v>183.72376651139999</v>
      </c>
      <c r="AL22" s="28">
        <f t="shared" si="21"/>
        <v>184.86546812110001</v>
      </c>
      <c r="AM22" s="28">
        <f t="shared" si="21"/>
        <v>184.86546812110001</v>
      </c>
      <c r="AN22" s="28">
        <f>SUM(AN23:AN28)</f>
        <v>1034.59571076681</v>
      </c>
      <c r="AO22" s="28">
        <f>SUM(AO23:AO28)</f>
        <v>1084.3947034257735</v>
      </c>
      <c r="AP22" s="24" t="s">
        <v>102</v>
      </c>
      <c r="BV22" s="32">
        <f>K22-'[1]3'!$AK$23</f>
        <v>283.33771601770002</v>
      </c>
    </row>
    <row r="23" spans="1:90" x14ac:dyDescent="0.25">
      <c r="A23" s="27" t="s">
        <v>152</v>
      </c>
      <c r="B23" s="27" t="s">
        <v>153</v>
      </c>
      <c r="C23" s="27" t="s">
        <v>104</v>
      </c>
      <c r="D23" s="28" t="s">
        <v>102</v>
      </c>
      <c r="E23" s="28" t="s">
        <v>102</v>
      </c>
      <c r="F23" s="28" t="s">
        <v>102</v>
      </c>
      <c r="G23" s="28" t="s">
        <v>102</v>
      </c>
      <c r="H23" s="28">
        <f>SUM(H32)</f>
        <v>0</v>
      </c>
      <c r="I23" s="28">
        <f>SUM(I32)</f>
        <v>0</v>
      </c>
      <c r="J23" s="28">
        <f>SUM(J32)</f>
        <v>0</v>
      </c>
      <c r="K23" s="28">
        <f>K31</f>
        <v>21.143650000000001</v>
      </c>
      <c r="L23" s="28">
        <f t="shared" ref="L23:AA23" si="24">L31</f>
        <v>0</v>
      </c>
      <c r="M23" s="28">
        <f t="shared" si="24"/>
        <v>21.143650000000001</v>
      </c>
      <c r="N23" s="28">
        <f t="shared" si="24"/>
        <v>0</v>
      </c>
      <c r="O23" s="28">
        <f t="shared" si="24"/>
        <v>0</v>
      </c>
      <c r="P23" s="28">
        <f t="shared" si="24"/>
        <v>58.696198760000001</v>
      </c>
      <c r="Q23" s="28">
        <f t="shared" si="24"/>
        <v>0</v>
      </c>
      <c r="R23" s="28">
        <f t="shared" si="24"/>
        <v>58.696198760000001</v>
      </c>
      <c r="S23" s="28">
        <f t="shared" si="24"/>
        <v>0</v>
      </c>
      <c r="T23" s="28">
        <f t="shared" si="24"/>
        <v>0</v>
      </c>
      <c r="U23" s="28">
        <f t="shared" si="24"/>
        <v>0</v>
      </c>
      <c r="V23" s="28">
        <f t="shared" si="24"/>
        <v>21.143650000000001</v>
      </c>
      <c r="W23" s="28">
        <f t="shared" si="24"/>
        <v>0</v>
      </c>
      <c r="X23" s="28">
        <f t="shared" ref="X23:X86" si="25">AN23-AB23</f>
        <v>0</v>
      </c>
      <c r="Y23" s="28">
        <f t="shared" si="24"/>
        <v>0</v>
      </c>
      <c r="Z23" s="28">
        <f t="shared" si="24"/>
        <v>35.406744590000002</v>
      </c>
      <c r="AA23" s="28">
        <f t="shared" si="24"/>
        <v>0</v>
      </c>
      <c r="AB23" s="28">
        <f>AB31</f>
        <v>21.143650000000001</v>
      </c>
      <c r="AC23" s="28">
        <f>AC31</f>
        <v>23.289454170000003</v>
      </c>
      <c r="AD23" s="28">
        <f t="shared" ref="AD23:AO23" si="26">AD31</f>
        <v>0</v>
      </c>
      <c r="AE23" s="28">
        <f t="shared" si="26"/>
        <v>35.406744590000002</v>
      </c>
      <c r="AF23" s="28">
        <f t="shared" si="26"/>
        <v>0</v>
      </c>
      <c r="AG23" s="28">
        <f t="shared" si="26"/>
        <v>0</v>
      </c>
      <c r="AH23" s="28">
        <f t="shared" si="26"/>
        <v>0</v>
      </c>
      <c r="AI23" s="28">
        <f t="shared" si="26"/>
        <v>0</v>
      </c>
      <c r="AJ23" s="28">
        <f t="shared" si="26"/>
        <v>0</v>
      </c>
      <c r="AK23" s="28">
        <f t="shared" si="26"/>
        <v>0</v>
      </c>
      <c r="AL23" s="28">
        <f t="shared" si="26"/>
        <v>0</v>
      </c>
      <c r="AM23" s="28">
        <f t="shared" si="26"/>
        <v>0</v>
      </c>
      <c r="AN23" s="28">
        <f t="shared" si="26"/>
        <v>21.143650000000001</v>
      </c>
      <c r="AO23" s="28">
        <f t="shared" si="26"/>
        <v>58.696198760000001</v>
      </c>
      <c r="AP23" s="24" t="s">
        <v>102</v>
      </c>
      <c r="BV23" s="2">
        <f>BV22*1.2</f>
        <v>340.00525922124001</v>
      </c>
    </row>
    <row r="24" spans="1:90" x14ac:dyDescent="0.25">
      <c r="A24" s="27" t="s">
        <v>154</v>
      </c>
      <c r="B24" s="27" t="s">
        <v>155</v>
      </c>
      <c r="C24" s="27" t="s">
        <v>104</v>
      </c>
      <c r="D24" s="28" t="s">
        <v>102</v>
      </c>
      <c r="E24" s="28" t="s">
        <v>102</v>
      </c>
      <c r="F24" s="28" t="s">
        <v>102</v>
      </c>
      <c r="G24" s="28" t="s">
        <v>102</v>
      </c>
      <c r="H24" s="28">
        <f>H57</f>
        <v>113.75759903856348</v>
      </c>
      <c r="I24" s="28">
        <f>I57</f>
        <v>135.01043038986671</v>
      </c>
      <c r="J24" s="28">
        <f t="shared" ref="J24:AM24" si="27">J57</f>
        <v>1.7092542399999999</v>
      </c>
      <c r="K24" s="28">
        <f t="shared" si="27"/>
        <v>1006.9904767651</v>
      </c>
      <c r="L24" s="28">
        <f t="shared" si="27"/>
        <v>29.523918590000001</v>
      </c>
      <c r="M24" s="28">
        <f t="shared" si="27"/>
        <v>187.07347914954548</v>
      </c>
      <c r="N24" s="28">
        <f t="shared" si="27"/>
        <v>790.39307902555436</v>
      </c>
      <c r="O24" s="28">
        <f t="shared" si="27"/>
        <v>0</v>
      </c>
      <c r="P24" s="28">
        <f t="shared" si="27"/>
        <v>1008.9577442494182</v>
      </c>
      <c r="Q24" s="28">
        <f t="shared" si="27"/>
        <v>33.790835125868064</v>
      </c>
      <c r="R24" s="28">
        <f t="shared" si="27"/>
        <v>205.58965865904582</v>
      </c>
      <c r="S24" s="28">
        <f t="shared" si="27"/>
        <v>770.67725046450414</v>
      </c>
      <c r="T24" s="28">
        <f t="shared" si="27"/>
        <v>0</v>
      </c>
      <c r="U24" s="28">
        <f t="shared" si="27"/>
        <v>0</v>
      </c>
      <c r="V24" s="28">
        <f t="shared" si="27"/>
        <v>1006.9904767651001</v>
      </c>
      <c r="W24" s="28">
        <f t="shared" si="27"/>
        <v>0</v>
      </c>
      <c r="X24" s="28">
        <f t="shared" si="25"/>
        <v>902.3343288251001</v>
      </c>
      <c r="Y24" s="28">
        <f t="shared" si="27"/>
        <v>0</v>
      </c>
      <c r="Z24" s="28">
        <f t="shared" si="27"/>
        <v>902.78387928941811</v>
      </c>
      <c r="AA24" s="28">
        <f t="shared" si="27"/>
        <v>2.8921159999999997</v>
      </c>
      <c r="AB24" s="28">
        <f t="shared" si="27"/>
        <v>100.05477769660001</v>
      </c>
      <c r="AC24" s="28">
        <f t="shared" si="27"/>
        <v>106.17386495999999</v>
      </c>
      <c r="AD24" s="28">
        <f t="shared" si="27"/>
        <v>180.86233539674998</v>
      </c>
      <c r="AE24" s="28">
        <f t="shared" si="27"/>
        <v>176.3953270273</v>
      </c>
      <c r="AF24" s="28">
        <f t="shared" si="27"/>
        <v>180.42536713210001</v>
      </c>
      <c r="AG24" s="28">
        <f t="shared" si="27"/>
        <v>185.34192596586803</v>
      </c>
      <c r="AH24" s="28">
        <f t="shared" si="27"/>
        <v>178.09712830375003</v>
      </c>
      <c r="AI24" s="28">
        <f t="shared" si="27"/>
        <v>178.09712830375003</v>
      </c>
      <c r="AJ24" s="28">
        <f t="shared" si="27"/>
        <v>183.72376651139999</v>
      </c>
      <c r="AK24" s="28">
        <f t="shared" si="27"/>
        <v>183.72376651139999</v>
      </c>
      <c r="AL24" s="28">
        <f t="shared" si="27"/>
        <v>179.22573148110001</v>
      </c>
      <c r="AM24" s="28">
        <f t="shared" si="27"/>
        <v>179.22573148110001</v>
      </c>
      <c r="AN24" s="28">
        <f>AN57</f>
        <v>1002.3891065217001</v>
      </c>
      <c r="AO24" s="28">
        <f>AO57</f>
        <v>1008.9577442494182</v>
      </c>
      <c r="AP24" s="24" t="s">
        <v>102</v>
      </c>
    </row>
    <row r="25" spans="1:90" ht="31.5" x14ac:dyDescent="0.25">
      <c r="A25" s="27" t="s">
        <v>156</v>
      </c>
      <c r="B25" s="27" t="s">
        <v>157</v>
      </c>
      <c r="C25" s="27" t="s">
        <v>104</v>
      </c>
      <c r="D25" s="28" t="s">
        <v>102</v>
      </c>
      <c r="E25" s="28" t="s">
        <v>102</v>
      </c>
      <c r="F25" s="28" t="s">
        <v>102</v>
      </c>
      <c r="G25" s="28">
        <f>SUM(G147)</f>
        <v>0</v>
      </c>
      <c r="H25" s="34">
        <v>0</v>
      </c>
      <c r="I25" s="34">
        <v>0</v>
      </c>
      <c r="J25" s="28">
        <f>SUM(J147)</f>
        <v>0</v>
      </c>
      <c r="K25" s="28">
        <v>0</v>
      </c>
      <c r="L25" s="28">
        <f t="shared" ref="L25:V25" si="28">SUM(L147)</f>
        <v>0</v>
      </c>
      <c r="M25" s="28">
        <f t="shared" si="28"/>
        <v>0</v>
      </c>
      <c r="N25" s="28">
        <f t="shared" si="28"/>
        <v>0</v>
      </c>
      <c r="O25" s="28">
        <f t="shared" si="28"/>
        <v>0</v>
      </c>
      <c r="P25" s="28">
        <f t="shared" si="28"/>
        <v>0</v>
      </c>
      <c r="Q25" s="28">
        <f t="shared" si="28"/>
        <v>0</v>
      </c>
      <c r="R25" s="28">
        <f t="shared" si="28"/>
        <v>0</v>
      </c>
      <c r="S25" s="28">
        <f t="shared" si="28"/>
        <v>0</v>
      </c>
      <c r="T25" s="28">
        <f t="shared" si="28"/>
        <v>0</v>
      </c>
      <c r="U25" s="28">
        <f t="shared" si="28"/>
        <v>0</v>
      </c>
      <c r="V25" s="28">
        <f t="shared" si="28"/>
        <v>0</v>
      </c>
      <c r="W25" s="28">
        <f t="shared" ref="W25:Z25" si="29">SUM(W147)</f>
        <v>0</v>
      </c>
      <c r="X25" s="28">
        <f t="shared" si="25"/>
        <v>0</v>
      </c>
      <c r="Y25" s="28">
        <f t="shared" si="29"/>
        <v>0</v>
      </c>
      <c r="Z25" s="28">
        <f t="shared" si="29"/>
        <v>0</v>
      </c>
      <c r="AA25" s="28">
        <f t="shared" ref="AA25:AO25" si="30">SUM(AA147)</f>
        <v>0</v>
      </c>
      <c r="AB25" s="28">
        <f t="shared" si="30"/>
        <v>0</v>
      </c>
      <c r="AC25" s="28">
        <f t="shared" si="30"/>
        <v>0</v>
      </c>
      <c r="AD25" s="28">
        <f t="shared" si="30"/>
        <v>0</v>
      </c>
      <c r="AE25" s="28">
        <f t="shared" si="30"/>
        <v>0</v>
      </c>
      <c r="AF25" s="28">
        <f t="shared" si="30"/>
        <v>0</v>
      </c>
      <c r="AG25" s="28">
        <f t="shared" si="30"/>
        <v>0</v>
      </c>
      <c r="AH25" s="28">
        <f t="shared" si="30"/>
        <v>0</v>
      </c>
      <c r="AI25" s="28">
        <f t="shared" si="30"/>
        <v>0</v>
      </c>
      <c r="AJ25" s="28">
        <f t="shared" si="30"/>
        <v>0</v>
      </c>
      <c r="AK25" s="28">
        <f t="shared" si="30"/>
        <v>0</v>
      </c>
      <c r="AL25" s="28">
        <f t="shared" si="30"/>
        <v>0</v>
      </c>
      <c r="AM25" s="28">
        <f t="shared" si="30"/>
        <v>0</v>
      </c>
      <c r="AN25" s="28">
        <f t="shared" si="30"/>
        <v>0</v>
      </c>
      <c r="AO25" s="28">
        <f t="shared" si="30"/>
        <v>0</v>
      </c>
      <c r="AP25" s="24" t="s">
        <v>102</v>
      </c>
    </row>
    <row r="26" spans="1:90" x14ac:dyDescent="0.25">
      <c r="A26" s="27" t="s">
        <v>158</v>
      </c>
      <c r="B26" s="27" t="s">
        <v>159</v>
      </c>
      <c r="C26" s="27" t="s">
        <v>104</v>
      </c>
      <c r="D26" s="28" t="s">
        <v>102</v>
      </c>
      <c r="E26" s="28" t="s">
        <v>102</v>
      </c>
      <c r="F26" s="28" t="s">
        <v>102</v>
      </c>
      <c r="G26" s="28">
        <f>SUM(G150)</f>
        <v>0</v>
      </c>
      <c r="H26" s="34">
        <v>0</v>
      </c>
      <c r="I26" s="34">
        <v>0</v>
      </c>
      <c r="J26" s="28">
        <f t="shared" ref="J26:J27" si="31">SUM(J150)</f>
        <v>0</v>
      </c>
      <c r="K26" s="28">
        <v>0</v>
      </c>
      <c r="L26" s="28">
        <f t="shared" ref="L26:V27" si="32">SUM(L150)</f>
        <v>0</v>
      </c>
      <c r="M26" s="28">
        <f t="shared" si="32"/>
        <v>0</v>
      </c>
      <c r="N26" s="28">
        <f t="shared" si="32"/>
        <v>0</v>
      </c>
      <c r="O26" s="28">
        <f t="shared" si="32"/>
        <v>0</v>
      </c>
      <c r="P26" s="28">
        <f t="shared" si="32"/>
        <v>0</v>
      </c>
      <c r="Q26" s="28">
        <f t="shared" si="32"/>
        <v>0</v>
      </c>
      <c r="R26" s="28">
        <f t="shared" si="32"/>
        <v>0</v>
      </c>
      <c r="S26" s="28">
        <f t="shared" si="32"/>
        <v>0</v>
      </c>
      <c r="T26" s="28">
        <f t="shared" si="32"/>
        <v>0</v>
      </c>
      <c r="U26" s="28">
        <f t="shared" si="32"/>
        <v>0</v>
      </c>
      <c r="V26" s="28">
        <f t="shared" si="32"/>
        <v>0</v>
      </c>
      <c r="W26" s="28">
        <f t="shared" ref="W26:Z27" si="33">SUM(W150)</f>
        <v>0</v>
      </c>
      <c r="X26" s="28">
        <f t="shared" si="25"/>
        <v>0</v>
      </c>
      <c r="Y26" s="28">
        <f t="shared" si="33"/>
        <v>0</v>
      </c>
      <c r="Z26" s="28">
        <f t="shared" si="33"/>
        <v>0</v>
      </c>
      <c r="AA26" s="28">
        <f t="shared" ref="AA26:AO27" si="34">SUM(AA150)</f>
        <v>0</v>
      </c>
      <c r="AB26" s="28">
        <f t="shared" si="34"/>
        <v>0</v>
      </c>
      <c r="AC26" s="28">
        <f t="shared" si="34"/>
        <v>0</v>
      </c>
      <c r="AD26" s="28">
        <f t="shared" si="34"/>
        <v>0</v>
      </c>
      <c r="AE26" s="28">
        <f t="shared" si="34"/>
        <v>0</v>
      </c>
      <c r="AF26" s="28">
        <f t="shared" si="34"/>
        <v>0</v>
      </c>
      <c r="AG26" s="28">
        <f t="shared" si="34"/>
        <v>0</v>
      </c>
      <c r="AH26" s="28">
        <f t="shared" si="34"/>
        <v>0</v>
      </c>
      <c r="AI26" s="28">
        <f t="shared" si="34"/>
        <v>0</v>
      </c>
      <c r="AJ26" s="28">
        <f t="shared" si="34"/>
        <v>0</v>
      </c>
      <c r="AK26" s="28">
        <f t="shared" si="34"/>
        <v>0</v>
      </c>
      <c r="AL26" s="28">
        <f t="shared" si="34"/>
        <v>0</v>
      </c>
      <c r="AM26" s="28">
        <f t="shared" si="34"/>
        <v>0</v>
      </c>
      <c r="AN26" s="28">
        <f t="shared" si="34"/>
        <v>0</v>
      </c>
      <c r="AO26" s="28">
        <f t="shared" si="34"/>
        <v>0</v>
      </c>
      <c r="AP26" s="24" t="s">
        <v>102</v>
      </c>
    </row>
    <row r="27" spans="1:90" ht="31.5" x14ac:dyDescent="0.25">
      <c r="A27" s="27" t="s">
        <v>160</v>
      </c>
      <c r="B27" s="27" t="s">
        <v>161</v>
      </c>
      <c r="C27" s="27" t="s">
        <v>104</v>
      </c>
      <c r="D27" s="28" t="s">
        <v>102</v>
      </c>
      <c r="E27" s="28" t="s">
        <v>102</v>
      </c>
      <c r="F27" s="28" t="s">
        <v>102</v>
      </c>
      <c r="G27" s="28">
        <f>SUM(G151)</f>
        <v>0</v>
      </c>
      <c r="H27" s="34">
        <v>0</v>
      </c>
      <c r="I27" s="34">
        <v>0</v>
      </c>
      <c r="J27" s="28">
        <f t="shared" si="31"/>
        <v>0</v>
      </c>
      <c r="K27" s="28">
        <v>0</v>
      </c>
      <c r="L27" s="28">
        <f t="shared" si="32"/>
        <v>0</v>
      </c>
      <c r="M27" s="28">
        <f t="shared" si="32"/>
        <v>0</v>
      </c>
      <c r="N27" s="28">
        <f t="shared" si="32"/>
        <v>0</v>
      </c>
      <c r="O27" s="28">
        <f t="shared" si="32"/>
        <v>0</v>
      </c>
      <c r="P27" s="28">
        <f t="shared" si="32"/>
        <v>0</v>
      </c>
      <c r="Q27" s="28">
        <f t="shared" si="32"/>
        <v>0</v>
      </c>
      <c r="R27" s="28">
        <f t="shared" si="32"/>
        <v>0</v>
      </c>
      <c r="S27" s="28">
        <f t="shared" si="32"/>
        <v>0</v>
      </c>
      <c r="T27" s="28">
        <f t="shared" si="32"/>
        <v>0</v>
      </c>
      <c r="U27" s="28">
        <f t="shared" si="32"/>
        <v>0</v>
      </c>
      <c r="V27" s="28">
        <f t="shared" si="32"/>
        <v>0</v>
      </c>
      <c r="W27" s="28">
        <f t="shared" si="33"/>
        <v>0</v>
      </c>
      <c r="X27" s="28">
        <f t="shared" si="25"/>
        <v>0</v>
      </c>
      <c r="Y27" s="28">
        <f t="shared" si="33"/>
        <v>0</v>
      </c>
      <c r="Z27" s="28">
        <f t="shared" si="33"/>
        <v>0</v>
      </c>
      <c r="AA27" s="28">
        <f t="shared" si="34"/>
        <v>0</v>
      </c>
      <c r="AB27" s="28">
        <f t="shared" si="34"/>
        <v>0</v>
      </c>
      <c r="AC27" s="28">
        <f t="shared" si="34"/>
        <v>0</v>
      </c>
      <c r="AD27" s="28">
        <f t="shared" si="34"/>
        <v>0</v>
      </c>
      <c r="AE27" s="28">
        <f t="shared" si="34"/>
        <v>0</v>
      </c>
      <c r="AF27" s="28">
        <f t="shared" si="34"/>
        <v>0</v>
      </c>
      <c r="AG27" s="28">
        <f t="shared" si="34"/>
        <v>0</v>
      </c>
      <c r="AH27" s="28">
        <f t="shared" si="34"/>
        <v>0</v>
      </c>
      <c r="AI27" s="28">
        <f t="shared" si="34"/>
        <v>0</v>
      </c>
      <c r="AJ27" s="28">
        <f t="shared" si="34"/>
        <v>0</v>
      </c>
      <c r="AK27" s="28">
        <f t="shared" si="34"/>
        <v>0</v>
      </c>
      <c r="AL27" s="28">
        <f t="shared" si="34"/>
        <v>0</v>
      </c>
      <c r="AM27" s="28">
        <f t="shared" si="34"/>
        <v>0</v>
      </c>
      <c r="AN27" s="28">
        <f t="shared" si="34"/>
        <v>0</v>
      </c>
      <c r="AO27" s="28">
        <f t="shared" si="34"/>
        <v>0</v>
      </c>
      <c r="AP27" s="24" t="s">
        <v>102</v>
      </c>
    </row>
    <row r="28" spans="1:90" x14ac:dyDescent="0.25">
      <c r="A28" s="27" t="s">
        <v>162</v>
      </c>
      <c r="B28" s="27" t="s">
        <v>163</v>
      </c>
      <c r="C28" s="27" t="s">
        <v>104</v>
      </c>
      <c r="D28" s="28" t="s">
        <v>102</v>
      </c>
      <c r="E28" s="28" t="s">
        <v>102</v>
      </c>
      <c r="F28" s="28" t="s">
        <v>102</v>
      </c>
      <c r="G28" s="28">
        <f>SUM(G152)</f>
        <v>0</v>
      </c>
      <c r="H28" s="28">
        <f>H118</f>
        <v>3.8426533333333339E-2</v>
      </c>
      <c r="I28" s="28">
        <f>I118</f>
        <v>3.8426533333333339E-2</v>
      </c>
      <c r="J28" s="28">
        <f>J118</f>
        <v>0</v>
      </c>
      <c r="K28" s="28">
        <f>K118</f>
        <v>11.062954245110001</v>
      </c>
      <c r="L28" s="28">
        <f t="shared" ref="L28:AO28" si="35">L118</f>
        <v>0</v>
      </c>
      <c r="M28" s="28">
        <f t="shared" si="35"/>
        <v>0</v>
      </c>
      <c r="N28" s="28">
        <f t="shared" si="35"/>
        <v>11.062954245110001</v>
      </c>
      <c r="O28" s="28">
        <f t="shared" si="35"/>
        <v>0</v>
      </c>
      <c r="P28" s="28">
        <f>P118</f>
        <v>16.7407604163554</v>
      </c>
      <c r="Q28" s="28">
        <f t="shared" si="35"/>
        <v>0.6423171299999999</v>
      </c>
      <c r="R28" s="28">
        <f t="shared" si="35"/>
        <v>5.1554793155554002</v>
      </c>
      <c r="S28" s="28">
        <f t="shared" si="35"/>
        <v>10.942963970800001</v>
      </c>
      <c r="T28" s="28">
        <f t="shared" si="35"/>
        <v>0</v>
      </c>
      <c r="U28" s="28">
        <f t="shared" si="35"/>
        <v>0</v>
      </c>
      <c r="V28" s="28">
        <f t="shared" si="35"/>
        <v>11.062954245110001</v>
      </c>
      <c r="W28" s="28">
        <f t="shared" si="35"/>
        <v>0</v>
      </c>
      <c r="X28" s="28">
        <f t="shared" si="25"/>
        <v>5.8391286400000002</v>
      </c>
      <c r="Y28" s="28">
        <f t="shared" si="35"/>
        <v>0</v>
      </c>
      <c r="Z28" s="28">
        <f t="shared" si="35"/>
        <v>12.452350485555399</v>
      </c>
      <c r="AA28" s="28">
        <f t="shared" si="35"/>
        <v>0</v>
      </c>
      <c r="AB28" s="28">
        <f t="shared" si="35"/>
        <v>5.2238256051100009</v>
      </c>
      <c r="AC28" s="28">
        <f t="shared" si="35"/>
        <v>4.2884099308000003</v>
      </c>
      <c r="AD28" s="28">
        <f t="shared" si="35"/>
        <v>0.19939200000000001</v>
      </c>
      <c r="AE28" s="28">
        <f t="shared" si="35"/>
        <v>3.81910332095</v>
      </c>
      <c r="AF28" s="28">
        <f t="shared" si="35"/>
        <v>0</v>
      </c>
      <c r="AG28" s="28">
        <f t="shared" si="35"/>
        <v>2.9935105246054001</v>
      </c>
      <c r="AH28" s="28">
        <f t="shared" si="35"/>
        <v>0</v>
      </c>
      <c r="AI28" s="28">
        <f t="shared" si="35"/>
        <v>0</v>
      </c>
      <c r="AJ28" s="28">
        <f t="shared" si="35"/>
        <v>0</v>
      </c>
      <c r="AK28" s="28">
        <f t="shared" si="35"/>
        <v>0</v>
      </c>
      <c r="AL28" s="28">
        <f t="shared" si="35"/>
        <v>5.6397366399999997</v>
      </c>
      <c r="AM28" s="28">
        <f t="shared" si="35"/>
        <v>5.6397366399999997</v>
      </c>
      <c r="AN28" s="28">
        <f t="shared" si="35"/>
        <v>11.062954245110001</v>
      </c>
      <c r="AO28" s="28">
        <f t="shared" si="35"/>
        <v>16.7407604163554</v>
      </c>
      <c r="AP28" s="24" t="s">
        <v>102</v>
      </c>
    </row>
    <row r="29" spans="1:90" x14ac:dyDescent="0.25">
      <c r="A29" s="27"/>
      <c r="B29" s="27"/>
      <c r="C29" s="29"/>
      <c r="D29" s="30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4" t="s">
        <v>102</v>
      </c>
    </row>
    <row r="30" spans="1:90" x14ac:dyDescent="0.25">
      <c r="A30" s="16" t="s">
        <v>20</v>
      </c>
      <c r="B30" s="17" t="s">
        <v>103</v>
      </c>
      <c r="C30" s="25" t="s">
        <v>102</v>
      </c>
      <c r="D30" s="18" t="s">
        <v>102</v>
      </c>
      <c r="E30" s="10" t="s">
        <v>102</v>
      </c>
      <c r="F30" s="10" t="s">
        <v>102</v>
      </c>
      <c r="G30" s="10" t="s">
        <v>102</v>
      </c>
      <c r="H30" s="7">
        <f>H57</f>
        <v>113.75759903856348</v>
      </c>
      <c r="I30" s="7">
        <f>I57</f>
        <v>135.01043038986671</v>
      </c>
      <c r="J30" s="7">
        <f t="shared" ref="J30" si="36">J57+J91</f>
        <v>1.7092542399999999</v>
      </c>
      <c r="K30" s="7">
        <f>K57+K118+K31</f>
        <v>1039.19708101021</v>
      </c>
      <c r="L30" s="7">
        <f t="shared" ref="L30:T30" si="37">L57+L118+L31</f>
        <v>29.523918590000001</v>
      </c>
      <c r="M30" s="7">
        <f t="shared" si="37"/>
        <v>208.21712914954549</v>
      </c>
      <c r="N30" s="7">
        <f t="shared" si="37"/>
        <v>801.45603327066431</v>
      </c>
      <c r="O30" s="7">
        <f t="shared" si="37"/>
        <v>0</v>
      </c>
      <c r="P30" s="7">
        <f t="shared" si="37"/>
        <v>1084.3947034257735</v>
      </c>
      <c r="Q30" s="7">
        <f t="shared" si="37"/>
        <v>34.433152255868066</v>
      </c>
      <c r="R30" s="7">
        <f t="shared" si="37"/>
        <v>269.44133673460124</v>
      </c>
      <c r="S30" s="7">
        <f t="shared" si="37"/>
        <v>781.62021443530409</v>
      </c>
      <c r="T30" s="7">
        <f t="shared" si="37"/>
        <v>0</v>
      </c>
      <c r="U30" s="7">
        <f t="shared" ref="U30" si="38">U57+U118+U31</f>
        <v>0</v>
      </c>
      <c r="V30" s="7">
        <f t="shared" ref="V30" si="39">V57+V118+V31</f>
        <v>1039.19708101021</v>
      </c>
      <c r="W30" s="7">
        <f t="shared" ref="W30:Z30" si="40">W57+W118</f>
        <v>0</v>
      </c>
      <c r="X30" s="28">
        <f t="shared" si="25"/>
        <v>908.1734574651</v>
      </c>
      <c r="Y30" s="7">
        <f t="shared" si="40"/>
        <v>0</v>
      </c>
      <c r="Z30" s="7">
        <f t="shared" si="40"/>
        <v>915.23622977497348</v>
      </c>
      <c r="AA30" s="7">
        <f>AA57+AA118+AA31</f>
        <v>2.8921159999999997</v>
      </c>
      <c r="AB30" s="7">
        <f t="shared" ref="AB30:AM30" si="41">AB57+AB118+AB31</f>
        <v>126.42225330171001</v>
      </c>
      <c r="AC30" s="7">
        <f t="shared" si="41"/>
        <v>133.75172906079999</v>
      </c>
      <c r="AD30" s="7">
        <f t="shared" si="41"/>
        <v>181.06172739674997</v>
      </c>
      <c r="AE30" s="7">
        <f t="shared" si="41"/>
        <v>215.62117493825002</v>
      </c>
      <c r="AF30" s="7">
        <f t="shared" si="41"/>
        <v>180.42536713210001</v>
      </c>
      <c r="AG30" s="7">
        <f t="shared" si="41"/>
        <v>188.33543649047343</v>
      </c>
      <c r="AH30" s="7">
        <f t="shared" si="41"/>
        <v>178.09712830375003</v>
      </c>
      <c r="AI30" s="7">
        <f t="shared" si="41"/>
        <v>178.09712830375003</v>
      </c>
      <c r="AJ30" s="7">
        <f t="shared" si="41"/>
        <v>183.72376651139999</v>
      </c>
      <c r="AK30" s="7">
        <f t="shared" si="41"/>
        <v>183.72376651139999</v>
      </c>
      <c r="AL30" s="7">
        <f t="shared" si="41"/>
        <v>184.86546812110001</v>
      </c>
      <c r="AM30" s="7">
        <f t="shared" si="41"/>
        <v>184.86546812110001</v>
      </c>
      <c r="AN30" s="7">
        <f>AN57+AN118+AN31</f>
        <v>1034.59571076681</v>
      </c>
      <c r="AO30" s="7">
        <f>AO57+AO118+AO31</f>
        <v>1084.3947034257735</v>
      </c>
      <c r="AP30" s="24" t="s">
        <v>102</v>
      </c>
    </row>
    <row r="31" spans="1:90" x14ac:dyDescent="0.25">
      <c r="A31" s="19" t="s">
        <v>21</v>
      </c>
      <c r="B31" s="20" t="s">
        <v>22</v>
      </c>
      <c r="C31" s="26" t="s">
        <v>104</v>
      </c>
      <c r="D31" s="21" t="s">
        <v>102</v>
      </c>
      <c r="E31" s="10" t="s">
        <v>102</v>
      </c>
      <c r="F31" s="10" t="s">
        <v>102</v>
      </c>
      <c r="G31" s="10" t="s">
        <v>102</v>
      </c>
      <c r="H31" s="10" t="s">
        <v>102</v>
      </c>
      <c r="I31" s="10" t="s">
        <v>102</v>
      </c>
      <c r="J31" s="10" t="s">
        <v>102</v>
      </c>
      <c r="K31" s="10">
        <f>K35</f>
        <v>21.143650000000001</v>
      </c>
      <c r="L31" s="10">
        <f t="shared" ref="L31:AO31" si="42">L35</f>
        <v>0</v>
      </c>
      <c r="M31" s="10">
        <f t="shared" si="42"/>
        <v>21.143650000000001</v>
      </c>
      <c r="N31" s="10">
        <f t="shared" si="42"/>
        <v>0</v>
      </c>
      <c r="O31" s="10">
        <f t="shared" si="42"/>
        <v>0</v>
      </c>
      <c r="P31" s="10">
        <f t="shared" si="42"/>
        <v>58.696198760000001</v>
      </c>
      <c r="Q31" s="10">
        <f t="shared" si="42"/>
        <v>0</v>
      </c>
      <c r="R31" s="10">
        <f t="shared" si="42"/>
        <v>58.696198760000001</v>
      </c>
      <c r="S31" s="10">
        <f t="shared" si="42"/>
        <v>0</v>
      </c>
      <c r="T31" s="10">
        <f t="shared" si="42"/>
        <v>0</v>
      </c>
      <c r="U31" s="10">
        <f t="shared" si="42"/>
        <v>0</v>
      </c>
      <c r="V31" s="10">
        <f t="shared" si="42"/>
        <v>21.143650000000001</v>
      </c>
      <c r="W31" s="10">
        <f t="shared" si="42"/>
        <v>0</v>
      </c>
      <c r="X31" s="28">
        <f t="shared" si="25"/>
        <v>0</v>
      </c>
      <c r="Y31" s="10">
        <f t="shared" si="42"/>
        <v>0</v>
      </c>
      <c r="Z31" s="10">
        <f t="shared" si="42"/>
        <v>35.406744590000002</v>
      </c>
      <c r="AA31" s="10">
        <f t="shared" si="42"/>
        <v>0</v>
      </c>
      <c r="AB31" s="10">
        <f t="shared" si="42"/>
        <v>21.143650000000001</v>
      </c>
      <c r="AC31" s="10">
        <f t="shared" si="42"/>
        <v>23.289454170000003</v>
      </c>
      <c r="AD31" s="10">
        <f t="shared" si="42"/>
        <v>0</v>
      </c>
      <c r="AE31" s="10">
        <f t="shared" si="42"/>
        <v>35.406744590000002</v>
      </c>
      <c r="AF31" s="10">
        <f t="shared" si="42"/>
        <v>0</v>
      </c>
      <c r="AG31" s="10">
        <f t="shared" si="42"/>
        <v>0</v>
      </c>
      <c r="AH31" s="10">
        <f t="shared" si="42"/>
        <v>0</v>
      </c>
      <c r="AI31" s="10">
        <f t="shared" si="42"/>
        <v>0</v>
      </c>
      <c r="AJ31" s="10">
        <f t="shared" si="42"/>
        <v>0</v>
      </c>
      <c r="AK31" s="10">
        <f t="shared" si="42"/>
        <v>0</v>
      </c>
      <c r="AL31" s="10">
        <f t="shared" si="42"/>
        <v>0</v>
      </c>
      <c r="AM31" s="10">
        <f t="shared" si="42"/>
        <v>0</v>
      </c>
      <c r="AN31" s="10">
        <f t="shared" si="42"/>
        <v>21.143650000000001</v>
      </c>
      <c r="AO31" s="10">
        <f t="shared" si="42"/>
        <v>58.696198760000001</v>
      </c>
      <c r="AP31" s="10" t="s">
        <v>102</v>
      </c>
    </row>
    <row r="32" spans="1:90" ht="31.5" x14ac:dyDescent="0.25">
      <c r="A32" s="19" t="s">
        <v>23</v>
      </c>
      <c r="B32" s="20" t="s">
        <v>24</v>
      </c>
      <c r="C32" s="26" t="s">
        <v>104</v>
      </c>
      <c r="D32" s="21" t="s">
        <v>102</v>
      </c>
      <c r="E32" s="10" t="s">
        <v>102</v>
      </c>
      <c r="F32" s="10" t="s">
        <v>102</v>
      </c>
      <c r="G32" s="10" t="s">
        <v>102</v>
      </c>
      <c r="H32" s="10" t="s">
        <v>102</v>
      </c>
      <c r="I32" s="10" t="s">
        <v>102</v>
      </c>
      <c r="J32" s="10" t="s">
        <v>102</v>
      </c>
      <c r="K32" s="10" t="s">
        <v>102</v>
      </c>
      <c r="L32" s="10" t="s">
        <v>102</v>
      </c>
      <c r="M32" s="10" t="s">
        <v>102</v>
      </c>
      <c r="N32" s="10" t="s">
        <v>102</v>
      </c>
      <c r="O32" s="10" t="s">
        <v>102</v>
      </c>
      <c r="P32" s="10" t="s">
        <v>102</v>
      </c>
      <c r="Q32" s="10" t="s">
        <v>102</v>
      </c>
      <c r="R32" s="10" t="s">
        <v>102</v>
      </c>
      <c r="S32" s="10" t="s">
        <v>102</v>
      </c>
      <c r="T32" s="10" t="s">
        <v>102</v>
      </c>
      <c r="U32" s="10" t="s">
        <v>102</v>
      </c>
      <c r="V32" s="10" t="s">
        <v>102</v>
      </c>
      <c r="W32" s="10" t="s">
        <v>102</v>
      </c>
      <c r="X32" s="28">
        <v>0</v>
      </c>
      <c r="Y32" s="10" t="s">
        <v>102</v>
      </c>
      <c r="Z32" s="10" t="s">
        <v>102</v>
      </c>
      <c r="AA32" s="10" t="s">
        <v>102</v>
      </c>
      <c r="AB32" s="10" t="s">
        <v>102</v>
      </c>
      <c r="AC32" s="10" t="str">
        <f>AB32</f>
        <v>нд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f t="shared" ref="AN32:AO53" si="43">AD32+AF32+AH32+AJ32+AL32</f>
        <v>0</v>
      </c>
      <c r="AO32" s="10">
        <f t="shared" si="43"/>
        <v>0</v>
      </c>
      <c r="AP32" s="10" t="s">
        <v>102</v>
      </c>
    </row>
    <row r="33" spans="1:43" ht="31.5" x14ac:dyDescent="0.25">
      <c r="A33" s="19" t="s">
        <v>25</v>
      </c>
      <c r="B33" s="20" t="s">
        <v>26</v>
      </c>
      <c r="C33" s="26" t="s">
        <v>104</v>
      </c>
      <c r="D33" s="21" t="s">
        <v>102</v>
      </c>
      <c r="E33" s="10" t="s">
        <v>102</v>
      </c>
      <c r="F33" s="10" t="s">
        <v>102</v>
      </c>
      <c r="G33" s="10" t="s">
        <v>102</v>
      </c>
      <c r="H33" s="10" t="s">
        <v>102</v>
      </c>
      <c r="I33" s="10" t="s">
        <v>102</v>
      </c>
      <c r="J33" s="10" t="s">
        <v>102</v>
      </c>
      <c r="K33" s="10" t="s">
        <v>102</v>
      </c>
      <c r="L33" s="10" t="s">
        <v>102</v>
      </c>
      <c r="M33" s="10" t="s">
        <v>102</v>
      </c>
      <c r="N33" s="10" t="s">
        <v>102</v>
      </c>
      <c r="O33" s="10" t="s">
        <v>102</v>
      </c>
      <c r="P33" s="10" t="s">
        <v>102</v>
      </c>
      <c r="Q33" s="10" t="s">
        <v>102</v>
      </c>
      <c r="R33" s="10" t="s">
        <v>102</v>
      </c>
      <c r="S33" s="10" t="s">
        <v>102</v>
      </c>
      <c r="T33" s="10" t="s">
        <v>102</v>
      </c>
      <c r="U33" s="10" t="s">
        <v>102</v>
      </c>
      <c r="V33" s="10" t="s">
        <v>102</v>
      </c>
      <c r="W33" s="10" t="s">
        <v>102</v>
      </c>
      <c r="X33" s="28">
        <v>0</v>
      </c>
      <c r="Y33" s="10" t="s">
        <v>102</v>
      </c>
      <c r="Z33" s="10" t="s">
        <v>102</v>
      </c>
      <c r="AA33" s="10" t="s">
        <v>102</v>
      </c>
      <c r="AB33" s="10" t="s">
        <v>102</v>
      </c>
      <c r="AC33" s="10" t="str">
        <f t="shared" ref="AC33:AC34" si="44">AB33</f>
        <v>нд</v>
      </c>
      <c r="AD33" s="10">
        <v>0</v>
      </c>
      <c r="AE33" s="10">
        <v>0</v>
      </c>
      <c r="AF33" s="10">
        <v>0</v>
      </c>
      <c r="AG33" s="10">
        <v>0</v>
      </c>
      <c r="AH33" s="10">
        <v>0</v>
      </c>
      <c r="AI33" s="10">
        <v>0</v>
      </c>
      <c r="AJ33" s="10">
        <v>0</v>
      </c>
      <c r="AK33" s="10">
        <v>0</v>
      </c>
      <c r="AL33" s="10">
        <v>0</v>
      </c>
      <c r="AM33" s="10">
        <v>0</v>
      </c>
      <c r="AN33" s="10">
        <f t="shared" si="43"/>
        <v>0</v>
      </c>
      <c r="AO33" s="10">
        <f t="shared" si="43"/>
        <v>0</v>
      </c>
      <c r="AP33" s="10" t="s">
        <v>102</v>
      </c>
    </row>
    <row r="34" spans="1:43" ht="31.5" x14ac:dyDescent="0.25">
      <c r="A34" s="19" t="s">
        <v>27</v>
      </c>
      <c r="B34" s="20" t="s">
        <v>28</v>
      </c>
      <c r="C34" s="26" t="s">
        <v>104</v>
      </c>
      <c r="D34" s="21" t="s">
        <v>102</v>
      </c>
      <c r="E34" s="10" t="s">
        <v>102</v>
      </c>
      <c r="F34" s="10" t="s">
        <v>102</v>
      </c>
      <c r="G34" s="10" t="s">
        <v>102</v>
      </c>
      <c r="H34" s="10" t="s">
        <v>102</v>
      </c>
      <c r="I34" s="10" t="s">
        <v>102</v>
      </c>
      <c r="J34" s="10" t="s">
        <v>102</v>
      </c>
      <c r="K34" s="10" t="s">
        <v>102</v>
      </c>
      <c r="L34" s="10" t="s">
        <v>102</v>
      </c>
      <c r="M34" s="10" t="s">
        <v>102</v>
      </c>
      <c r="N34" s="10" t="s">
        <v>102</v>
      </c>
      <c r="O34" s="10" t="s">
        <v>102</v>
      </c>
      <c r="P34" s="10" t="s">
        <v>102</v>
      </c>
      <c r="Q34" s="10" t="s">
        <v>102</v>
      </c>
      <c r="R34" s="10" t="s">
        <v>102</v>
      </c>
      <c r="S34" s="10" t="s">
        <v>102</v>
      </c>
      <c r="T34" s="10" t="s">
        <v>102</v>
      </c>
      <c r="U34" s="10" t="s">
        <v>102</v>
      </c>
      <c r="V34" s="10" t="s">
        <v>102</v>
      </c>
      <c r="W34" s="10" t="s">
        <v>102</v>
      </c>
      <c r="X34" s="28">
        <v>0</v>
      </c>
      <c r="Y34" s="10" t="s">
        <v>102</v>
      </c>
      <c r="Z34" s="10" t="s">
        <v>102</v>
      </c>
      <c r="AA34" s="10" t="s">
        <v>102</v>
      </c>
      <c r="AB34" s="10" t="s">
        <v>102</v>
      </c>
      <c r="AC34" s="10" t="str">
        <f t="shared" si="44"/>
        <v>нд</v>
      </c>
      <c r="AD34" s="10">
        <v>0</v>
      </c>
      <c r="AE34" s="10">
        <v>0</v>
      </c>
      <c r="AF34" s="10">
        <v>0</v>
      </c>
      <c r="AG34" s="10">
        <v>0</v>
      </c>
      <c r="AH34" s="10">
        <v>0</v>
      </c>
      <c r="AI34" s="10">
        <v>0</v>
      </c>
      <c r="AJ34" s="10">
        <v>0</v>
      </c>
      <c r="AK34" s="10">
        <v>0</v>
      </c>
      <c r="AL34" s="10">
        <v>0</v>
      </c>
      <c r="AM34" s="10">
        <v>0</v>
      </c>
      <c r="AN34" s="10">
        <f t="shared" si="43"/>
        <v>0</v>
      </c>
      <c r="AO34" s="10">
        <f t="shared" si="43"/>
        <v>0</v>
      </c>
      <c r="AP34" s="10" t="s">
        <v>102</v>
      </c>
    </row>
    <row r="35" spans="1:43" ht="31.5" x14ac:dyDescent="0.25">
      <c r="A35" s="19" t="s">
        <v>29</v>
      </c>
      <c r="B35" s="20" t="s">
        <v>30</v>
      </c>
      <c r="C35" s="26" t="s">
        <v>104</v>
      </c>
      <c r="D35" s="21" t="s">
        <v>102</v>
      </c>
      <c r="E35" s="10" t="s">
        <v>102</v>
      </c>
      <c r="F35" s="10" t="s">
        <v>102</v>
      </c>
      <c r="G35" s="10" t="s">
        <v>102</v>
      </c>
      <c r="H35" s="10" t="s">
        <v>102</v>
      </c>
      <c r="I35" s="10" t="s">
        <v>102</v>
      </c>
      <c r="J35" s="10" t="s">
        <v>102</v>
      </c>
      <c r="K35" s="10">
        <f>SUM(K36:K41)</f>
        <v>21.143650000000001</v>
      </c>
      <c r="L35" s="10">
        <f t="shared" ref="L35:AO35" si="45">SUM(L36:L41)</f>
        <v>0</v>
      </c>
      <c r="M35" s="10">
        <f t="shared" si="45"/>
        <v>21.143650000000001</v>
      </c>
      <c r="N35" s="10">
        <f t="shared" si="45"/>
        <v>0</v>
      </c>
      <c r="O35" s="10">
        <f t="shared" si="45"/>
        <v>0</v>
      </c>
      <c r="P35" s="10">
        <f>SUM(P36:P41)</f>
        <v>58.696198760000001</v>
      </c>
      <c r="Q35" s="10">
        <f t="shared" si="45"/>
        <v>0</v>
      </c>
      <c r="R35" s="10">
        <f t="shared" si="45"/>
        <v>58.696198760000001</v>
      </c>
      <c r="S35" s="10">
        <f t="shared" si="45"/>
        <v>0</v>
      </c>
      <c r="T35" s="10">
        <f t="shared" si="45"/>
        <v>0</v>
      </c>
      <c r="U35" s="10">
        <f t="shared" si="45"/>
        <v>0</v>
      </c>
      <c r="V35" s="10">
        <f t="shared" si="45"/>
        <v>21.143650000000001</v>
      </c>
      <c r="W35" s="10">
        <f t="shared" si="45"/>
        <v>0</v>
      </c>
      <c r="X35" s="28">
        <f t="shared" si="25"/>
        <v>0</v>
      </c>
      <c r="Y35" s="10">
        <f t="shared" si="45"/>
        <v>0</v>
      </c>
      <c r="Z35" s="10">
        <f t="shared" si="45"/>
        <v>35.406744590000002</v>
      </c>
      <c r="AA35" s="10">
        <f t="shared" si="45"/>
        <v>0</v>
      </c>
      <c r="AB35" s="10">
        <f t="shared" si="45"/>
        <v>21.143650000000001</v>
      </c>
      <c r="AC35" s="10">
        <f t="shared" si="45"/>
        <v>23.289454170000003</v>
      </c>
      <c r="AD35" s="10">
        <f t="shared" si="45"/>
        <v>0</v>
      </c>
      <c r="AE35" s="10">
        <f t="shared" si="45"/>
        <v>35.406744590000002</v>
      </c>
      <c r="AF35" s="10">
        <f t="shared" si="45"/>
        <v>0</v>
      </c>
      <c r="AG35" s="10">
        <f t="shared" si="45"/>
        <v>0</v>
      </c>
      <c r="AH35" s="10">
        <f t="shared" si="45"/>
        <v>0</v>
      </c>
      <c r="AI35" s="10">
        <f t="shared" si="45"/>
        <v>0</v>
      </c>
      <c r="AJ35" s="10">
        <f t="shared" si="45"/>
        <v>0</v>
      </c>
      <c r="AK35" s="10">
        <f t="shared" si="45"/>
        <v>0</v>
      </c>
      <c r="AL35" s="10">
        <f t="shared" si="45"/>
        <v>0</v>
      </c>
      <c r="AM35" s="10">
        <f t="shared" si="45"/>
        <v>0</v>
      </c>
      <c r="AN35" s="10">
        <f t="shared" si="45"/>
        <v>21.143650000000001</v>
      </c>
      <c r="AO35" s="10">
        <f t="shared" si="45"/>
        <v>58.696198760000001</v>
      </c>
      <c r="AP35" s="10" t="s">
        <v>102</v>
      </c>
    </row>
    <row r="36" spans="1:43" ht="31.5" x14ac:dyDescent="0.25">
      <c r="A36" s="22" t="s">
        <v>240</v>
      </c>
      <c r="B36" s="23" t="s">
        <v>220</v>
      </c>
      <c r="C36" s="35" t="s">
        <v>221</v>
      </c>
      <c r="D36" s="21" t="s">
        <v>222</v>
      </c>
      <c r="E36" s="21">
        <v>2024</v>
      </c>
      <c r="F36" s="21">
        <v>2024</v>
      </c>
      <c r="G36" s="21">
        <v>2024</v>
      </c>
      <c r="H36" s="10" t="s">
        <v>102</v>
      </c>
      <c r="I36" s="10" t="s">
        <v>102</v>
      </c>
      <c r="J36" s="10" t="s">
        <v>102</v>
      </c>
      <c r="K36" s="10">
        <f>L36+M36+N36+O36</f>
        <v>21.143650000000001</v>
      </c>
      <c r="L36" s="10">
        <v>0</v>
      </c>
      <c r="M36" s="10">
        <v>21.143650000000001</v>
      </c>
      <c r="N36" s="10">
        <v>0</v>
      </c>
      <c r="O36" s="10">
        <v>0</v>
      </c>
      <c r="P36" s="10">
        <f t="shared" ref="P36:P39" si="46">SUM(Q36:T36)</f>
        <v>14.198909520000001</v>
      </c>
      <c r="Q36" s="10">
        <v>0</v>
      </c>
      <c r="R36" s="10">
        <f>AO36</f>
        <v>14.198909520000001</v>
      </c>
      <c r="S36" s="10">
        <v>0</v>
      </c>
      <c r="T36" s="10">
        <v>0</v>
      </c>
      <c r="U36" s="10">
        <v>0</v>
      </c>
      <c r="V36" s="10">
        <f>M36</f>
        <v>21.143650000000001</v>
      </c>
      <c r="W36" s="10">
        <v>0</v>
      </c>
      <c r="X36" s="28">
        <f t="shared" si="25"/>
        <v>0</v>
      </c>
      <c r="Y36" s="10">
        <v>0</v>
      </c>
      <c r="Z36" s="10">
        <f>AE36+AG36+AI36+AK36+AM36</f>
        <v>0</v>
      </c>
      <c r="AA36" s="10">
        <v>0</v>
      </c>
      <c r="AB36" s="10">
        <f>K36</f>
        <v>21.143650000000001</v>
      </c>
      <c r="AC36" s="10">
        <v>14.198909520000001</v>
      </c>
      <c r="AD36" s="10">
        <v>0</v>
      </c>
      <c r="AE36" s="10">
        <v>0</v>
      </c>
      <c r="AF36" s="10">
        <v>0</v>
      </c>
      <c r="AG36" s="10">
        <v>0</v>
      </c>
      <c r="AH36" s="10">
        <v>0</v>
      </c>
      <c r="AI36" s="10">
        <v>0</v>
      </c>
      <c r="AJ36" s="10">
        <v>0</v>
      </c>
      <c r="AK36" s="10">
        <v>0</v>
      </c>
      <c r="AL36" s="10">
        <v>0</v>
      </c>
      <c r="AM36" s="10">
        <v>0</v>
      </c>
      <c r="AN36" s="10">
        <f>AL36+AJ36+AH36+AF36+AD36+AB36</f>
        <v>21.143650000000001</v>
      </c>
      <c r="AO36" s="10">
        <f>AM36+AK36+AI36+AG36+AE36+AC36</f>
        <v>14.198909520000001</v>
      </c>
      <c r="AP36" s="15" t="s">
        <v>239</v>
      </c>
      <c r="AQ36" s="14" t="b">
        <f t="shared" ref="AQ36:AQ67" si="47">AO36=P36</f>
        <v>1</v>
      </c>
    </row>
    <row r="37" spans="1:43" ht="31.5" x14ac:dyDescent="0.25">
      <c r="A37" s="22" t="s">
        <v>265</v>
      </c>
      <c r="B37" s="23" t="s">
        <v>269</v>
      </c>
      <c r="C37" s="36" t="s">
        <v>270</v>
      </c>
      <c r="D37" s="21" t="s">
        <v>222</v>
      </c>
      <c r="E37" s="21">
        <v>2024</v>
      </c>
      <c r="F37" s="21" t="s">
        <v>102</v>
      </c>
      <c r="G37" s="21">
        <v>2024</v>
      </c>
      <c r="H37" s="10" t="s">
        <v>102</v>
      </c>
      <c r="I37" s="10" t="s">
        <v>102</v>
      </c>
      <c r="J37" s="10" t="s">
        <v>102</v>
      </c>
      <c r="K37" s="10" t="s">
        <v>102</v>
      </c>
      <c r="L37" s="10" t="s">
        <v>102</v>
      </c>
      <c r="M37" s="10" t="s">
        <v>102</v>
      </c>
      <c r="N37" s="10" t="s">
        <v>102</v>
      </c>
      <c r="O37" s="10" t="s">
        <v>102</v>
      </c>
      <c r="P37" s="10">
        <f t="shared" si="46"/>
        <v>3.3835565000000001</v>
      </c>
      <c r="Q37" s="10">
        <v>0</v>
      </c>
      <c r="R37" s="10">
        <f t="shared" ref="R37:R39" si="48">AO37</f>
        <v>3.3835565000000001</v>
      </c>
      <c r="S37" s="10">
        <v>0</v>
      </c>
      <c r="T37" s="10">
        <v>0</v>
      </c>
      <c r="U37" s="10" t="s">
        <v>102</v>
      </c>
      <c r="V37" s="10" t="s">
        <v>102</v>
      </c>
      <c r="W37" s="10">
        <v>0</v>
      </c>
      <c r="X37" s="28">
        <v>0</v>
      </c>
      <c r="Y37" s="10">
        <v>0</v>
      </c>
      <c r="Z37" s="10">
        <f t="shared" ref="Z37:Z41" si="49">AE37+AG37+AI37+AK37+AM37</f>
        <v>0</v>
      </c>
      <c r="AA37" s="10">
        <v>0</v>
      </c>
      <c r="AB37" s="10" t="s">
        <v>102</v>
      </c>
      <c r="AC37" s="10">
        <v>3.3835565000000001</v>
      </c>
      <c r="AD37" s="10">
        <v>0</v>
      </c>
      <c r="AE37" s="10">
        <v>0</v>
      </c>
      <c r="AF37" s="10">
        <v>0</v>
      </c>
      <c r="AG37" s="10">
        <v>0</v>
      </c>
      <c r="AH37" s="10">
        <v>0</v>
      </c>
      <c r="AI37" s="10">
        <v>0</v>
      </c>
      <c r="AJ37" s="10">
        <v>0</v>
      </c>
      <c r="AK37" s="10">
        <v>0</v>
      </c>
      <c r="AL37" s="10">
        <v>0</v>
      </c>
      <c r="AM37" s="10">
        <v>0</v>
      </c>
      <c r="AN37" s="10" t="s">
        <v>102</v>
      </c>
      <c r="AO37" s="10">
        <f t="shared" ref="AO37:AO39" si="50">AM37+AK37+AI37+AG37+AE37+AC37</f>
        <v>3.3835565000000001</v>
      </c>
      <c r="AP37" s="15" t="s">
        <v>239</v>
      </c>
      <c r="AQ37" s="14" t="b">
        <f t="shared" si="47"/>
        <v>1</v>
      </c>
    </row>
    <row r="38" spans="1:43" ht="31.5" x14ac:dyDescent="0.25">
      <c r="A38" s="22" t="s">
        <v>266</v>
      </c>
      <c r="B38" s="23" t="s">
        <v>271</v>
      </c>
      <c r="C38" s="36" t="s">
        <v>272</v>
      </c>
      <c r="D38" s="21" t="s">
        <v>222</v>
      </c>
      <c r="E38" s="21">
        <v>2024</v>
      </c>
      <c r="F38" s="21" t="s">
        <v>102</v>
      </c>
      <c r="G38" s="21">
        <v>2024</v>
      </c>
      <c r="H38" s="10" t="s">
        <v>102</v>
      </c>
      <c r="I38" s="10" t="s">
        <v>102</v>
      </c>
      <c r="J38" s="10" t="s">
        <v>102</v>
      </c>
      <c r="K38" s="10" t="s">
        <v>102</v>
      </c>
      <c r="L38" s="10" t="s">
        <v>102</v>
      </c>
      <c r="M38" s="10" t="s">
        <v>102</v>
      </c>
      <c r="N38" s="10" t="s">
        <v>102</v>
      </c>
      <c r="O38" s="10" t="s">
        <v>102</v>
      </c>
      <c r="P38" s="10">
        <f t="shared" si="46"/>
        <v>4.9189771499999999</v>
      </c>
      <c r="Q38" s="10">
        <v>0</v>
      </c>
      <c r="R38" s="10">
        <f t="shared" si="48"/>
        <v>4.9189771499999999</v>
      </c>
      <c r="S38" s="10">
        <v>0</v>
      </c>
      <c r="T38" s="10">
        <v>0</v>
      </c>
      <c r="U38" s="10" t="s">
        <v>102</v>
      </c>
      <c r="V38" s="10" t="s">
        <v>102</v>
      </c>
      <c r="W38" s="10">
        <v>0</v>
      </c>
      <c r="X38" s="28">
        <v>0</v>
      </c>
      <c r="Y38" s="10">
        <v>0</v>
      </c>
      <c r="Z38" s="10">
        <f t="shared" si="49"/>
        <v>0</v>
      </c>
      <c r="AA38" s="10">
        <v>0</v>
      </c>
      <c r="AB38" s="10" t="s">
        <v>102</v>
      </c>
      <c r="AC38" s="10">
        <v>4.9189771499999999</v>
      </c>
      <c r="AD38" s="10">
        <v>0</v>
      </c>
      <c r="AE38" s="10">
        <v>0</v>
      </c>
      <c r="AF38" s="10">
        <v>0</v>
      </c>
      <c r="AG38" s="10">
        <v>0</v>
      </c>
      <c r="AH38" s="10">
        <v>0</v>
      </c>
      <c r="AI38" s="10">
        <v>0</v>
      </c>
      <c r="AJ38" s="10">
        <v>0</v>
      </c>
      <c r="AK38" s="10">
        <v>0</v>
      </c>
      <c r="AL38" s="10">
        <v>0</v>
      </c>
      <c r="AM38" s="10">
        <v>0</v>
      </c>
      <c r="AN38" s="10" t="s">
        <v>102</v>
      </c>
      <c r="AO38" s="10">
        <f t="shared" si="50"/>
        <v>4.9189771499999999</v>
      </c>
      <c r="AP38" s="15" t="s">
        <v>239</v>
      </c>
      <c r="AQ38" s="14" t="b">
        <f t="shared" si="47"/>
        <v>1</v>
      </c>
    </row>
    <row r="39" spans="1:43" ht="31.5" x14ac:dyDescent="0.25">
      <c r="A39" s="22" t="s">
        <v>267</v>
      </c>
      <c r="B39" s="23" t="s">
        <v>273</v>
      </c>
      <c r="C39" s="36" t="s">
        <v>274</v>
      </c>
      <c r="D39" s="21" t="s">
        <v>222</v>
      </c>
      <c r="E39" s="21">
        <v>2024</v>
      </c>
      <c r="F39" s="21" t="s">
        <v>102</v>
      </c>
      <c r="G39" s="21">
        <v>2025</v>
      </c>
      <c r="H39" s="10" t="s">
        <v>102</v>
      </c>
      <c r="I39" s="10" t="s">
        <v>102</v>
      </c>
      <c r="J39" s="10" t="s">
        <v>102</v>
      </c>
      <c r="K39" s="10" t="s">
        <v>102</v>
      </c>
      <c r="L39" s="10" t="s">
        <v>102</v>
      </c>
      <c r="M39" s="10" t="s">
        <v>102</v>
      </c>
      <c r="N39" s="10" t="s">
        <v>102</v>
      </c>
      <c r="O39" s="10" t="s">
        <v>102</v>
      </c>
      <c r="P39" s="10">
        <f t="shared" si="46"/>
        <v>33.345303359999996</v>
      </c>
      <c r="Q39" s="10">
        <v>0</v>
      </c>
      <c r="R39" s="10">
        <f t="shared" si="48"/>
        <v>33.345303359999996</v>
      </c>
      <c r="S39" s="10">
        <v>0</v>
      </c>
      <c r="T39" s="10">
        <v>0</v>
      </c>
      <c r="U39" s="10" t="s">
        <v>102</v>
      </c>
      <c r="V39" s="10" t="s">
        <v>102</v>
      </c>
      <c r="W39" s="10">
        <v>0</v>
      </c>
      <c r="X39" s="28">
        <v>0</v>
      </c>
      <c r="Y39" s="10">
        <v>0</v>
      </c>
      <c r="Z39" s="10">
        <f t="shared" si="49"/>
        <v>32.557292359999998</v>
      </c>
      <c r="AA39" s="10">
        <v>0</v>
      </c>
      <c r="AB39" s="10" t="s">
        <v>102</v>
      </c>
      <c r="AC39" s="10">
        <v>0.78801100000000002</v>
      </c>
      <c r="AD39" s="10" t="s">
        <v>102</v>
      </c>
      <c r="AE39" s="10">
        <v>32.557292359999998</v>
      </c>
      <c r="AF39" s="10">
        <v>0</v>
      </c>
      <c r="AG39" s="10">
        <v>0</v>
      </c>
      <c r="AH39" s="10">
        <v>0</v>
      </c>
      <c r="AI39" s="10">
        <v>0</v>
      </c>
      <c r="AJ39" s="10">
        <v>0</v>
      </c>
      <c r="AK39" s="10">
        <v>0</v>
      </c>
      <c r="AL39" s="10">
        <v>0</v>
      </c>
      <c r="AM39" s="10">
        <v>0</v>
      </c>
      <c r="AN39" s="10" t="s">
        <v>102</v>
      </c>
      <c r="AO39" s="10">
        <f t="shared" si="50"/>
        <v>33.345303359999996</v>
      </c>
      <c r="AP39" s="15" t="s">
        <v>239</v>
      </c>
      <c r="AQ39" s="14" t="b">
        <f t="shared" si="47"/>
        <v>1</v>
      </c>
    </row>
    <row r="40" spans="1:43" ht="31.5" x14ac:dyDescent="0.25">
      <c r="A40" s="22" t="s">
        <v>268</v>
      </c>
      <c r="B40" s="23" t="s">
        <v>275</v>
      </c>
      <c r="C40" s="36" t="s">
        <v>304</v>
      </c>
      <c r="D40" s="21" t="s">
        <v>222</v>
      </c>
      <c r="E40" s="21">
        <v>2025</v>
      </c>
      <c r="F40" s="21" t="s">
        <v>102</v>
      </c>
      <c r="G40" s="21">
        <v>2025</v>
      </c>
      <c r="H40" s="10" t="s">
        <v>102</v>
      </c>
      <c r="I40" s="10" t="s">
        <v>102</v>
      </c>
      <c r="J40" s="10" t="s">
        <v>102</v>
      </c>
      <c r="K40" s="10" t="s">
        <v>102</v>
      </c>
      <c r="L40" s="10" t="s">
        <v>102</v>
      </c>
      <c r="M40" s="10" t="s">
        <v>102</v>
      </c>
      <c r="N40" s="10" t="s">
        <v>102</v>
      </c>
      <c r="O40" s="10" t="s">
        <v>102</v>
      </c>
      <c r="P40" s="10">
        <f>SUM(Q40:T40)</f>
        <v>1.0974974099999999</v>
      </c>
      <c r="Q40" s="10">
        <v>0</v>
      </c>
      <c r="R40" s="10">
        <f>AO40</f>
        <v>1.0974974099999999</v>
      </c>
      <c r="S40" s="10">
        <v>0</v>
      </c>
      <c r="T40" s="10">
        <v>0</v>
      </c>
      <c r="U40" s="10" t="s">
        <v>102</v>
      </c>
      <c r="V40" s="10" t="s">
        <v>102</v>
      </c>
      <c r="W40" s="10">
        <v>0</v>
      </c>
      <c r="X40" s="28">
        <v>0</v>
      </c>
      <c r="Y40" s="10">
        <v>0</v>
      </c>
      <c r="Z40" s="10">
        <f t="shared" si="49"/>
        <v>1.0974974099999999</v>
      </c>
      <c r="AA40" s="10">
        <v>0</v>
      </c>
      <c r="AB40" s="10" t="s">
        <v>102</v>
      </c>
      <c r="AC40" s="10">
        <v>0</v>
      </c>
      <c r="AD40" s="10" t="s">
        <v>102</v>
      </c>
      <c r="AE40" s="10">
        <v>1.0974974099999999</v>
      </c>
      <c r="AF40" s="10">
        <v>0</v>
      </c>
      <c r="AG40" s="10">
        <v>0</v>
      </c>
      <c r="AH40" s="10">
        <v>0</v>
      </c>
      <c r="AI40" s="10">
        <v>0</v>
      </c>
      <c r="AJ40" s="10">
        <v>0</v>
      </c>
      <c r="AK40" s="10">
        <v>0</v>
      </c>
      <c r="AL40" s="10">
        <v>0</v>
      </c>
      <c r="AM40" s="10">
        <v>0</v>
      </c>
      <c r="AN40" s="10" t="s">
        <v>102</v>
      </c>
      <c r="AO40" s="10">
        <f>AM40+AK40+AI40+AG40+AE40+AC40</f>
        <v>1.0974974099999999</v>
      </c>
      <c r="AP40" s="15" t="s">
        <v>239</v>
      </c>
      <c r="AQ40" s="14" t="b">
        <f t="shared" si="47"/>
        <v>1</v>
      </c>
    </row>
    <row r="41" spans="1:43" ht="24.75" customHeight="1" x14ac:dyDescent="0.25">
      <c r="A41" s="22" t="s">
        <v>298</v>
      </c>
      <c r="B41" s="23" t="s">
        <v>299</v>
      </c>
      <c r="C41" s="36" t="s">
        <v>305</v>
      </c>
      <c r="D41" s="21" t="s">
        <v>222</v>
      </c>
      <c r="E41" s="21">
        <v>2025</v>
      </c>
      <c r="F41" s="21" t="s">
        <v>102</v>
      </c>
      <c r="G41" s="21">
        <v>2025</v>
      </c>
      <c r="H41" s="10" t="s">
        <v>102</v>
      </c>
      <c r="I41" s="10" t="s">
        <v>102</v>
      </c>
      <c r="J41" s="10" t="s">
        <v>102</v>
      </c>
      <c r="K41" s="10" t="s">
        <v>102</v>
      </c>
      <c r="L41" s="10" t="s">
        <v>102</v>
      </c>
      <c r="M41" s="10" t="s">
        <v>102</v>
      </c>
      <c r="N41" s="10" t="s">
        <v>102</v>
      </c>
      <c r="O41" s="10" t="s">
        <v>102</v>
      </c>
      <c r="P41" s="10">
        <f>SUM(Q41:T41)</f>
        <v>1.7519548199999999</v>
      </c>
      <c r="Q41" s="10">
        <v>0</v>
      </c>
      <c r="R41" s="10">
        <f>AO41</f>
        <v>1.7519548199999999</v>
      </c>
      <c r="S41" s="10">
        <v>0</v>
      </c>
      <c r="T41" s="10">
        <v>0</v>
      </c>
      <c r="U41" s="10" t="s">
        <v>102</v>
      </c>
      <c r="V41" s="10" t="s">
        <v>102</v>
      </c>
      <c r="W41" s="10">
        <v>0</v>
      </c>
      <c r="X41" s="28">
        <v>0</v>
      </c>
      <c r="Y41" s="10">
        <v>0</v>
      </c>
      <c r="Z41" s="10">
        <f t="shared" si="49"/>
        <v>1.7519548199999999</v>
      </c>
      <c r="AA41" s="10">
        <v>0</v>
      </c>
      <c r="AB41" s="10" t="s">
        <v>102</v>
      </c>
      <c r="AC41" s="10">
        <v>0</v>
      </c>
      <c r="AD41" s="10" t="s">
        <v>102</v>
      </c>
      <c r="AE41" s="10">
        <v>1.7519548199999999</v>
      </c>
      <c r="AF41" s="10">
        <v>0</v>
      </c>
      <c r="AG41" s="10">
        <v>0</v>
      </c>
      <c r="AH41" s="10">
        <v>0</v>
      </c>
      <c r="AI41" s="10">
        <v>0</v>
      </c>
      <c r="AJ41" s="10">
        <v>0</v>
      </c>
      <c r="AK41" s="10">
        <v>0</v>
      </c>
      <c r="AL41" s="10">
        <v>0</v>
      </c>
      <c r="AM41" s="10">
        <v>0</v>
      </c>
      <c r="AN41" s="10" t="s">
        <v>102</v>
      </c>
      <c r="AO41" s="10">
        <f>AM41+AK41+AI41+AG41+AE41+AC41</f>
        <v>1.7519548199999999</v>
      </c>
      <c r="AP41" s="15"/>
      <c r="AQ41" s="14" t="b">
        <f t="shared" si="47"/>
        <v>1</v>
      </c>
    </row>
    <row r="42" spans="1:43" ht="31.5" x14ac:dyDescent="0.25">
      <c r="A42" s="19" t="s">
        <v>31</v>
      </c>
      <c r="B42" s="20" t="s">
        <v>32</v>
      </c>
      <c r="C42" s="26" t="s">
        <v>102</v>
      </c>
      <c r="D42" s="21" t="s">
        <v>102</v>
      </c>
      <c r="E42" s="10" t="s">
        <v>102</v>
      </c>
      <c r="F42" s="10" t="s">
        <v>102</v>
      </c>
      <c r="G42" s="10" t="s">
        <v>102</v>
      </c>
      <c r="H42" s="10" t="s">
        <v>102</v>
      </c>
      <c r="I42" s="10" t="s">
        <v>102</v>
      </c>
      <c r="J42" s="10" t="s">
        <v>102</v>
      </c>
      <c r="K42" s="10" t="s">
        <v>102</v>
      </c>
      <c r="L42" s="10" t="s">
        <v>102</v>
      </c>
      <c r="M42" s="10" t="s">
        <v>102</v>
      </c>
      <c r="N42" s="10" t="s">
        <v>102</v>
      </c>
      <c r="O42" s="10" t="s">
        <v>102</v>
      </c>
      <c r="P42" s="10" t="s">
        <v>102</v>
      </c>
      <c r="Q42" s="10" t="s">
        <v>102</v>
      </c>
      <c r="R42" s="10" t="s">
        <v>102</v>
      </c>
      <c r="S42" s="10" t="s">
        <v>102</v>
      </c>
      <c r="T42" s="10" t="s">
        <v>102</v>
      </c>
      <c r="U42" s="10" t="s">
        <v>102</v>
      </c>
      <c r="V42" s="10" t="s">
        <v>102</v>
      </c>
      <c r="W42" s="10" t="s">
        <v>102</v>
      </c>
      <c r="X42" s="28">
        <v>0</v>
      </c>
      <c r="Y42" s="10" t="s">
        <v>102</v>
      </c>
      <c r="Z42" s="10" t="s">
        <v>102</v>
      </c>
      <c r="AA42" s="10" t="s">
        <v>102</v>
      </c>
      <c r="AB42" s="10" t="s">
        <v>102</v>
      </c>
      <c r="AC42" s="10" t="s">
        <v>102</v>
      </c>
      <c r="AD42" s="10">
        <v>0</v>
      </c>
      <c r="AE42" s="10">
        <v>0</v>
      </c>
      <c r="AF42" s="10">
        <v>0</v>
      </c>
      <c r="AG42" s="10">
        <v>0</v>
      </c>
      <c r="AH42" s="10">
        <v>0</v>
      </c>
      <c r="AI42" s="10">
        <v>0</v>
      </c>
      <c r="AJ42" s="10">
        <v>0</v>
      </c>
      <c r="AK42" s="10">
        <v>0</v>
      </c>
      <c r="AL42" s="10">
        <v>0</v>
      </c>
      <c r="AM42" s="10">
        <v>0</v>
      </c>
      <c r="AN42" s="10">
        <f t="shared" si="43"/>
        <v>0</v>
      </c>
      <c r="AO42" s="10">
        <v>0</v>
      </c>
      <c r="AP42" s="10" t="s">
        <v>102</v>
      </c>
      <c r="AQ42" s="14" t="b">
        <f t="shared" si="47"/>
        <v>0</v>
      </c>
    </row>
    <row r="43" spans="1:43" ht="31.5" x14ac:dyDescent="0.25">
      <c r="A43" s="19" t="s">
        <v>33</v>
      </c>
      <c r="B43" s="20" t="s">
        <v>34</v>
      </c>
      <c r="C43" s="26" t="s">
        <v>102</v>
      </c>
      <c r="D43" s="21" t="s">
        <v>102</v>
      </c>
      <c r="E43" s="10" t="s">
        <v>102</v>
      </c>
      <c r="F43" s="10" t="s">
        <v>102</v>
      </c>
      <c r="G43" s="10" t="s">
        <v>102</v>
      </c>
      <c r="H43" s="10" t="s">
        <v>102</v>
      </c>
      <c r="I43" s="10" t="s">
        <v>102</v>
      </c>
      <c r="J43" s="10" t="s">
        <v>102</v>
      </c>
      <c r="K43" s="10" t="s">
        <v>102</v>
      </c>
      <c r="L43" s="10" t="s">
        <v>102</v>
      </c>
      <c r="M43" s="10" t="s">
        <v>102</v>
      </c>
      <c r="N43" s="10" t="s">
        <v>102</v>
      </c>
      <c r="O43" s="10" t="s">
        <v>102</v>
      </c>
      <c r="P43" s="10" t="s">
        <v>102</v>
      </c>
      <c r="Q43" s="10" t="s">
        <v>102</v>
      </c>
      <c r="R43" s="10" t="s">
        <v>102</v>
      </c>
      <c r="S43" s="10" t="s">
        <v>102</v>
      </c>
      <c r="T43" s="10" t="s">
        <v>102</v>
      </c>
      <c r="U43" s="10" t="s">
        <v>102</v>
      </c>
      <c r="V43" s="10" t="s">
        <v>102</v>
      </c>
      <c r="W43" s="10" t="s">
        <v>102</v>
      </c>
      <c r="X43" s="28">
        <v>0</v>
      </c>
      <c r="Y43" s="10" t="s">
        <v>102</v>
      </c>
      <c r="Z43" s="10" t="s">
        <v>102</v>
      </c>
      <c r="AA43" s="10" t="s">
        <v>102</v>
      </c>
      <c r="AB43" s="10" t="s">
        <v>102</v>
      </c>
      <c r="AC43" s="10" t="s">
        <v>102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f t="shared" si="43"/>
        <v>0</v>
      </c>
      <c r="AO43" s="10">
        <v>0</v>
      </c>
      <c r="AP43" s="10" t="s">
        <v>102</v>
      </c>
      <c r="AQ43" s="14" t="b">
        <f t="shared" si="47"/>
        <v>0</v>
      </c>
    </row>
    <row r="44" spans="1:43" ht="31.5" x14ac:dyDescent="0.25">
      <c r="A44" s="19" t="s">
        <v>35</v>
      </c>
      <c r="B44" s="20" t="s">
        <v>36</v>
      </c>
      <c r="C44" s="26" t="s">
        <v>102</v>
      </c>
      <c r="D44" s="21" t="s">
        <v>102</v>
      </c>
      <c r="E44" s="10" t="s">
        <v>102</v>
      </c>
      <c r="F44" s="10" t="s">
        <v>102</v>
      </c>
      <c r="G44" s="10" t="s">
        <v>102</v>
      </c>
      <c r="H44" s="10" t="s">
        <v>102</v>
      </c>
      <c r="I44" s="10" t="s">
        <v>102</v>
      </c>
      <c r="J44" s="10" t="s">
        <v>102</v>
      </c>
      <c r="K44" s="10" t="s">
        <v>102</v>
      </c>
      <c r="L44" s="10" t="s">
        <v>102</v>
      </c>
      <c r="M44" s="10" t="s">
        <v>102</v>
      </c>
      <c r="N44" s="10" t="s">
        <v>102</v>
      </c>
      <c r="O44" s="10" t="s">
        <v>102</v>
      </c>
      <c r="P44" s="10" t="s">
        <v>102</v>
      </c>
      <c r="Q44" s="10" t="s">
        <v>102</v>
      </c>
      <c r="R44" s="10" t="s">
        <v>102</v>
      </c>
      <c r="S44" s="10" t="s">
        <v>102</v>
      </c>
      <c r="T44" s="10" t="s">
        <v>102</v>
      </c>
      <c r="U44" s="10" t="s">
        <v>102</v>
      </c>
      <c r="V44" s="10" t="s">
        <v>102</v>
      </c>
      <c r="W44" s="10" t="s">
        <v>102</v>
      </c>
      <c r="X44" s="28">
        <v>0</v>
      </c>
      <c r="Y44" s="10" t="s">
        <v>102</v>
      </c>
      <c r="Z44" s="10" t="s">
        <v>102</v>
      </c>
      <c r="AA44" s="10" t="s">
        <v>102</v>
      </c>
      <c r="AB44" s="10" t="s">
        <v>102</v>
      </c>
      <c r="AC44" s="10" t="s">
        <v>102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f t="shared" si="43"/>
        <v>0</v>
      </c>
      <c r="AO44" s="10">
        <v>0</v>
      </c>
      <c r="AP44" s="10" t="s">
        <v>102</v>
      </c>
      <c r="AQ44" s="14" t="b">
        <f t="shared" si="47"/>
        <v>0</v>
      </c>
    </row>
    <row r="45" spans="1:43" ht="31.5" x14ac:dyDescent="0.25">
      <c r="A45" s="19" t="s">
        <v>37</v>
      </c>
      <c r="B45" s="20" t="s">
        <v>38</v>
      </c>
      <c r="C45" s="26" t="s">
        <v>102</v>
      </c>
      <c r="D45" s="21" t="s">
        <v>102</v>
      </c>
      <c r="E45" s="10" t="s">
        <v>102</v>
      </c>
      <c r="F45" s="10" t="s">
        <v>102</v>
      </c>
      <c r="G45" s="10" t="s">
        <v>102</v>
      </c>
      <c r="H45" s="10" t="s">
        <v>102</v>
      </c>
      <c r="I45" s="10" t="s">
        <v>102</v>
      </c>
      <c r="J45" s="10" t="s">
        <v>102</v>
      </c>
      <c r="K45" s="10" t="s">
        <v>102</v>
      </c>
      <c r="L45" s="10" t="s">
        <v>102</v>
      </c>
      <c r="M45" s="10" t="s">
        <v>102</v>
      </c>
      <c r="N45" s="10" t="s">
        <v>102</v>
      </c>
      <c r="O45" s="10" t="s">
        <v>102</v>
      </c>
      <c r="P45" s="10" t="s">
        <v>102</v>
      </c>
      <c r="Q45" s="10" t="s">
        <v>102</v>
      </c>
      <c r="R45" s="10" t="s">
        <v>102</v>
      </c>
      <c r="S45" s="10" t="s">
        <v>102</v>
      </c>
      <c r="T45" s="10" t="s">
        <v>102</v>
      </c>
      <c r="U45" s="10" t="s">
        <v>102</v>
      </c>
      <c r="V45" s="10" t="s">
        <v>102</v>
      </c>
      <c r="W45" s="10" t="s">
        <v>102</v>
      </c>
      <c r="X45" s="28">
        <v>0</v>
      </c>
      <c r="Y45" s="10" t="s">
        <v>102</v>
      </c>
      <c r="Z45" s="10" t="s">
        <v>102</v>
      </c>
      <c r="AA45" s="10" t="s">
        <v>102</v>
      </c>
      <c r="AB45" s="10" t="s">
        <v>102</v>
      </c>
      <c r="AC45" s="10" t="s">
        <v>102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f t="shared" si="43"/>
        <v>0</v>
      </c>
      <c r="AO45" s="10">
        <v>0</v>
      </c>
      <c r="AP45" s="10" t="s">
        <v>102</v>
      </c>
      <c r="AQ45" s="14" t="b">
        <f t="shared" si="47"/>
        <v>0</v>
      </c>
    </row>
    <row r="46" spans="1:43" ht="31.5" x14ac:dyDescent="0.25">
      <c r="A46" s="19" t="s">
        <v>39</v>
      </c>
      <c r="B46" s="20" t="s">
        <v>40</v>
      </c>
      <c r="C46" s="26" t="s">
        <v>102</v>
      </c>
      <c r="D46" s="21" t="s">
        <v>102</v>
      </c>
      <c r="E46" s="10" t="s">
        <v>102</v>
      </c>
      <c r="F46" s="10" t="s">
        <v>102</v>
      </c>
      <c r="G46" s="10" t="s">
        <v>102</v>
      </c>
      <c r="H46" s="10" t="s">
        <v>102</v>
      </c>
      <c r="I46" s="10" t="s">
        <v>102</v>
      </c>
      <c r="J46" s="10" t="s">
        <v>102</v>
      </c>
      <c r="K46" s="10" t="s">
        <v>102</v>
      </c>
      <c r="L46" s="10" t="s">
        <v>102</v>
      </c>
      <c r="M46" s="10" t="s">
        <v>102</v>
      </c>
      <c r="N46" s="10" t="s">
        <v>102</v>
      </c>
      <c r="O46" s="10" t="s">
        <v>102</v>
      </c>
      <c r="P46" s="10" t="s">
        <v>102</v>
      </c>
      <c r="Q46" s="10" t="s">
        <v>102</v>
      </c>
      <c r="R46" s="10" t="s">
        <v>102</v>
      </c>
      <c r="S46" s="10" t="s">
        <v>102</v>
      </c>
      <c r="T46" s="10" t="s">
        <v>102</v>
      </c>
      <c r="U46" s="10" t="s">
        <v>102</v>
      </c>
      <c r="V46" s="10" t="s">
        <v>102</v>
      </c>
      <c r="W46" s="10" t="s">
        <v>102</v>
      </c>
      <c r="X46" s="28">
        <v>0</v>
      </c>
      <c r="Y46" s="10" t="s">
        <v>102</v>
      </c>
      <c r="Z46" s="10" t="s">
        <v>102</v>
      </c>
      <c r="AA46" s="10" t="s">
        <v>102</v>
      </c>
      <c r="AB46" s="10" t="s">
        <v>102</v>
      </c>
      <c r="AC46" s="10" t="s">
        <v>102</v>
      </c>
      <c r="AD46" s="10">
        <v>0</v>
      </c>
      <c r="AE46" s="10">
        <v>0</v>
      </c>
      <c r="AF46" s="10">
        <v>0</v>
      </c>
      <c r="AG46" s="10">
        <v>0</v>
      </c>
      <c r="AH46" s="10">
        <v>0</v>
      </c>
      <c r="AI46" s="10">
        <v>0</v>
      </c>
      <c r="AJ46" s="10">
        <v>0</v>
      </c>
      <c r="AK46" s="10">
        <v>0</v>
      </c>
      <c r="AL46" s="10">
        <v>0</v>
      </c>
      <c r="AM46" s="10">
        <v>0</v>
      </c>
      <c r="AN46" s="10">
        <f t="shared" si="43"/>
        <v>0</v>
      </c>
      <c r="AO46" s="10">
        <v>0</v>
      </c>
      <c r="AP46" s="10" t="s">
        <v>102</v>
      </c>
      <c r="AQ46" s="14" t="b">
        <f t="shared" si="47"/>
        <v>0</v>
      </c>
    </row>
    <row r="47" spans="1:43" ht="63" x14ac:dyDescent="0.25">
      <c r="A47" s="19" t="s">
        <v>39</v>
      </c>
      <c r="B47" s="20" t="s">
        <v>41</v>
      </c>
      <c r="C47" s="26" t="s">
        <v>102</v>
      </c>
      <c r="D47" s="21" t="s">
        <v>102</v>
      </c>
      <c r="E47" s="10" t="s">
        <v>102</v>
      </c>
      <c r="F47" s="10" t="s">
        <v>102</v>
      </c>
      <c r="G47" s="10" t="s">
        <v>102</v>
      </c>
      <c r="H47" s="10" t="s">
        <v>102</v>
      </c>
      <c r="I47" s="10" t="s">
        <v>102</v>
      </c>
      <c r="J47" s="10" t="s">
        <v>102</v>
      </c>
      <c r="K47" s="10" t="s">
        <v>102</v>
      </c>
      <c r="L47" s="10" t="s">
        <v>102</v>
      </c>
      <c r="M47" s="10" t="s">
        <v>102</v>
      </c>
      <c r="N47" s="10" t="s">
        <v>102</v>
      </c>
      <c r="O47" s="10" t="s">
        <v>102</v>
      </c>
      <c r="P47" s="10" t="s">
        <v>102</v>
      </c>
      <c r="Q47" s="10" t="s">
        <v>102</v>
      </c>
      <c r="R47" s="10" t="s">
        <v>102</v>
      </c>
      <c r="S47" s="10" t="s">
        <v>102</v>
      </c>
      <c r="T47" s="10" t="s">
        <v>102</v>
      </c>
      <c r="U47" s="10" t="s">
        <v>102</v>
      </c>
      <c r="V47" s="10" t="s">
        <v>102</v>
      </c>
      <c r="W47" s="10" t="s">
        <v>102</v>
      </c>
      <c r="X47" s="28">
        <v>0</v>
      </c>
      <c r="Y47" s="10" t="s">
        <v>102</v>
      </c>
      <c r="Z47" s="10" t="s">
        <v>102</v>
      </c>
      <c r="AA47" s="10" t="s">
        <v>102</v>
      </c>
      <c r="AB47" s="10" t="s">
        <v>102</v>
      </c>
      <c r="AC47" s="10" t="s">
        <v>102</v>
      </c>
      <c r="AD47" s="10">
        <v>0</v>
      </c>
      <c r="AE47" s="10">
        <v>0</v>
      </c>
      <c r="AF47" s="10">
        <v>0</v>
      </c>
      <c r="AG47" s="10">
        <v>0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f t="shared" si="43"/>
        <v>0</v>
      </c>
      <c r="AO47" s="10">
        <v>0</v>
      </c>
      <c r="AP47" s="10" t="s">
        <v>102</v>
      </c>
      <c r="AQ47" s="14" t="b">
        <f t="shared" si="47"/>
        <v>0</v>
      </c>
    </row>
    <row r="48" spans="1:43" ht="47.25" x14ac:dyDescent="0.25">
      <c r="A48" s="19" t="s">
        <v>39</v>
      </c>
      <c r="B48" s="20" t="s">
        <v>42</v>
      </c>
      <c r="C48" s="26" t="s">
        <v>102</v>
      </c>
      <c r="D48" s="21" t="s">
        <v>102</v>
      </c>
      <c r="E48" s="10" t="s">
        <v>102</v>
      </c>
      <c r="F48" s="10" t="s">
        <v>102</v>
      </c>
      <c r="G48" s="10" t="s">
        <v>102</v>
      </c>
      <c r="H48" s="10" t="s">
        <v>102</v>
      </c>
      <c r="I48" s="10" t="s">
        <v>102</v>
      </c>
      <c r="J48" s="10" t="s">
        <v>102</v>
      </c>
      <c r="K48" s="10" t="s">
        <v>102</v>
      </c>
      <c r="L48" s="10" t="s">
        <v>102</v>
      </c>
      <c r="M48" s="10" t="s">
        <v>102</v>
      </c>
      <c r="N48" s="10" t="s">
        <v>102</v>
      </c>
      <c r="O48" s="10" t="s">
        <v>102</v>
      </c>
      <c r="P48" s="10" t="s">
        <v>102</v>
      </c>
      <c r="Q48" s="10" t="s">
        <v>102</v>
      </c>
      <c r="R48" s="10" t="s">
        <v>102</v>
      </c>
      <c r="S48" s="10" t="s">
        <v>102</v>
      </c>
      <c r="T48" s="10" t="s">
        <v>102</v>
      </c>
      <c r="U48" s="10" t="s">
        <v>102</v>
      </c>
      <c r="V48" s="10" t="s">
        <v>102</v>
      </c>
      <c r="W48" s="10" t="s">
        <v>102</v>
      </c>
      <c r="X48" s="28">
        <v>0</v>
      </c>
      <c r="Y48" s="10" t="s">
        <v>102</v>
      </c>
      <c r="Z48" s="10" t="s">
        <v>102</v>
      </c>
      <c r="AA48" s="10" t="s">
        <v>102</v>
      </c>
      <c r="AB48" s="10" t="s">
        <v>102</v>
      </c>
      <c r="AC48" s="10" t="s">
        <v>102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</v>
      </c>
      <c r="AJ48" s="10">
        <v>0</v>
      </c>
      <c r="AK48" s="10">
        <v>0</v>
      </c>
      <c r="AL48" s="10">
        <v>0</v>
      </c>
      <c r="AM48" s="10">
        <v>0</v>
      </c>
      <c r="AN48" s="10">
        <f t="shared" si="43"/>
        <v>0</v>
      </c>
      <c r="AO48" s="10">
        <v>0</v>
      </c>
      <c r="AP48" s="10" t="s">
        <v>102</v>
      </c>
      <c r="AQ48" s="14" t="b">
        <f t="shared" si="47"/>
        <v>0</v>
      </c>
    </row>
    <row r="49" spans="1:43" ht="47.25" x14ac:dyDescent="0.25">
      <c r="A49" s="19" t="s">
        <v>39</v>
      </c>
      <c r="B49" s="20" t="s">
        <v>43</v>
      </c>
      <c r="C49" s="26" t="s">
        <v>102</v>
      </c>
      <c r="D49" s="21" t="s">
        <v>102</v>
      </c>
      <c r="E49" s="10" t="s">
        <v>102</v>
      </c>
      <c r="F49" s="10" t="s">
        <v>102</v>
      </c>
      <c r="G49" s="10" t="s">
        <v>102</v>
      </c>
      <c r="H49" s="10" t="s">
        <v>102</v>
      </c>
      <c r="I49" s="10" t="s">
        <v>102</v>
      </c>
      <c r="J49" s="10" t="s">
        <v>102</v>
      </c>
      <c r="K49" s="10" t="s">
        <v>102</v>
      </c>
      <c r="L49" s="10" t="s">
        <v>102</v>
      </c>
      <c r="M49" s="10" t="s">
        <v>102</v>
      </c>
      <c r="N49" s="10" t="s">
        <v>102</v>
      </c>
      <c r="O49" s="10" t="s">
        <v>102</v>
      </c>
      <c r="P49" s="10" t="s">
        <v>102</v>
      </c>
      <c r="Q49" s="10" t="s">
        <v>102</v>
      </c>
      <c r="R49" s="10" t="s">
        <v>102</v>
      </c>
      <c r="S49" s="10" t="s">
        <v>102</v>
      </c>
      <c r="T49" s="10" t="s">
        <v>102</v>
      </c>
      <c r="U49" s="10" t="s">
        <v>102</v>
      </c>
      <c r="V49" s="10" t="s">
        <v>102</v>
      </c>
      <c r="W49" s="10" t="s">
        <v>102</v>
      </c>
      <c r="X49" s="28">
        <v>0</v>
      </c>
      <c r="Y49" s="10" t="s">
        <v>102</v>
      </c>
      <c r="Z49" s="10" t="s">
        <v>102</v>
      </c>
      <c r="AA49" s="10" t="s">
        <v>102</v>
      </c>
      <c r="AB49" s="10" t="s">
        <v>102</v>
      </c>
      <c r="AC49" s="10" t="s">
        <v>102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</v>
      </c>
      <c r="AL49" s="10">
        <v>0</v>
      </c>
      <c r="AM49" s="10">
        <v>0</v>
      </c>
      <c r="AN49" s="10">
        <f t="shared" si="43"/>
        <v>0</v>
      </c>
      <c r="AO49" s="10">
        <v>0</v>
      </c>
      <c r="AP49" s="10" t="s">
        <v>102</v>
      </c>
      <c r="AQ49" s="14" t="b">
        <f t="shared" si="47"/>
        <v>0</v>
      </c>
    </row>
    <row r="50" spans="1:43" ht="31.5" x14ac:dyDescent="0.25">
      <c r="A50" s="19" t="s">
        <v>44</v>
      </c>
      <c r="B50" s="20" t="s">
        <v>40</v>
      </c>
      <c r="C50" s="26" t="s">
        <v>102</v>
      </c>
      <c r="D50" s="21" t="s">
        <v>102</v>
      </c>
      <c r="E50" s="10" t="s">
        <v>102</v>
      </c>
      <c r="F50" s="10" t="s">
        <v>102</v>
      </c>
      <c r="G50" s="10" t="s">
        <v>102</v>
      </c>
      <c r="H50" s="10" t="s">
        <v>102</v>
      </c>
      <c r="I50" s="10" t="s">
        <v>102</v>
      </c>
      <c r="J50" s="10" t="s">
        <v>102</v>
      </c>
      <c r="K50" s="10" t="s">
        <v>102</v>
      </c>
      <c r="L50" s="10" t="s">
        <v>102</v>
      </c>
      <c r="M50" s="10" t="s">
        <v>102</v>
      </c>
      <c r="N50" s="10" t="s">
        <v>102</v>
      </c>
      <c r="O50" s="10" t="s">
        <v>102</v>
      </c>
      <c r="P50" s="10" t="s">
        <v>102</v>
      </c>
      <c r="Q50" s="10" t="s">
        <v>102</v>
      </c>
      <c r="R50" s="10" t="s">
        <v>102</v>
      </c>
      <c r="S50" s="10" t="s">
        <v>102</v>
      </c>
      <c r="T50" s="10" t="s">
        <v>102</v>
      </c>
      <c r="U50" s="10" t="s">
        <v>102</v>
      </c>
      <c r="V50" s="10" t="s">
        <v>102</v>
      </c>
      <c r="W50" s="10" t="s">
        <v>102</v>
      </c>
      <c r="X50" s="28">
        <v>0</v>
      </c>
      <c r="Y50" s="10" t="s">
        <v>102</v>
      </c>
      <c r="Z50" s="10" t="s">
        <v>102</v>
      </c>
      <c r="AA50" s="10" t="s">
        <v>102</v>
      </c>
      <c r="AB50" s="10" t="s">
        <v>102</v>
      </c>
      <c r="AC50" s="10" t="s">
        <v>102</v>
      </c>
      <c r="AD50" s="10">
        <v>0</v>
      </c>
      <c r="AE50" s="10">
        <v>0</v>
      </c>
      <c r="AF50" s="10">
        <v>0</v>
      </c>
      <c r="AG50" s="10">
        <v>0</v>
      </c>
      <c r="AH50" s="10">
        <v>0</v>
      </c>
      <c r="AI50" s="10">
        <v>0</v>
      </c>
      <c r="AJ50" s="10">
        <v>0</v>
      </c>
      <c r="AK50" s="10">
        <v>0</v>
      </c>
      <c r="AL50" s="10">
        <v>0</v>
      </c>
      <c r="AM50" s="10">
        <v>0</v>
      </c>
      <c r="AN50" s="10">
        <f t="shared" si="43"/>
        <v>0</v>
      </c>
      <c r="AO50" s="10">
        <v>0</v>
      </c>
      <c r="AP50" s="10" t="s">
        <v>102</v>
      </c>
      <c r="AQ50" s="14" t="b">
        <f t="shared" si="47"/>
        <v>0</v>
      </c>
    </row>
    <row r="51" spans="1:43" ht="63" x14ac:dyDescent="0.25">
      <c r="A51" s="19" t="s">
        <v>44</v>
      </c>
      <c r="B51" s="20" t="s">
        <v>41</v>
      </c>
      <c r="C51" s="26" t="s">
        <v>102</v>
      </c>
      <c r="D51" s="21" t="s">
        <v>102</v>
      </c>
      <c r="E51" s="10" t="s">
        <v>102</v>
      </c>
      <c r="F51" s="10" t="s">
        <v>102</v>
      </c>
      <c r="G51" s="10" t="s">
        <v>102</v>
      </c>
      <c r="H51" s="10" t="s">
        <v>102</v>
      </c>
      <c r="I51" s="10" t="s">
        <v>102</v>
      </c>
      <c r="J51" s="10" t="s">
        <v>102</v>
      </c>
      <c r="K51" s="10" t="s">
        <v>102</v>
      </c>
      <c r="L51" s="10" t="s">
        <v>102</v>
      </c>
      <c r="M51" s="10" t="s">
        <v>102</v>
      </c>
      <c r="N51" s="10" t="s">
        <v>102</v>
      </c>
      <c r="O51" s="10" t="s">
        <v>102</v>
      </c>
      <c r="P51" s="10" t="s">
        <v>102</v>
      </c>
      <c r="Q51" s="10" t="s">
        <v>102</v>
      </c>
      <c r="R51" s="10" t="s">
        <v>102</v>
      </c>
      <c r="S51" s="10" t="s">
        <v>102</v>
      </c>
      <c r="T51" s="10" t="s">
        <v>102</v>
      </c>
      <c r="U51" s="10" t="s">
        <v>102</v>
      </c>
      <c r="V51" s="10" t="s">
        <v>102</v>
      </c>
      <c r="W51" s="10" t="s">
        <v>102</v>
      </c>
      <c r="X51" s="28">
        <v>0</v>
      </c>
      <c r="Y51" s="10" t="s">
        <v>102</v>
      </c>
      <c r="Z51" s="10" t="s">
        <v>102</v>
      </c>
      <c r="AA51" s="10" t="s">
        <v>102</v>
      </c>
      <c r="AB51" s="10" t="s">
        <v>102</v>
      </c>
      <c r="AC51" s="10" t="s">
        <v>102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f t="shared" si="43"/>
        <v>0</v>
      </c>
      <c r="AO51" s="10">
        <v>0</v>
      </c>
      <c r="AP51" s="10" t="s">
        <v>102</v>
      </c>
      <c r="AQ51" s="14" t="b">
        <f t="shared" si="47"/>
        <v>0</v>
      </c>
    </row>
    <row r="52" spans="1:43" ht="47.25" x14ac:dyDescent="0.25">
      <c r="A52" s="19" t="s">
        <v>44</v>
      </c>
      <c r="B52" s="20" t="s">
        <v>42</v>
      </c>
      <c r="C52" s="26" t="s">
        <v>102</v>
      </c>
      <c r="D52" s="21" t="s">
        <v>102</v>
      </c>
      <c r="E52" s="10" t="s">
        <v>102</v>
      </c>
      <c r="F52" s="10" t="s">
        <v>102</v>
      </c>
      <c r="G52" s="10" t="s">
        <v>102</v>
      </c>
      <c r="H52" s="10" t="s">
        <v>102</v>
      </c>
      <c r="I52" s="10" t="s">
        <v>102</v>
      </c>
      <c r="J52" s="10" t="s">
        <v>102</v>
      </c>
      <c r="K52" s="10" t="s">
        <v>102</v>
      </c>
      <c r="L52" s="10" t="s">
        <v>102</v>
      </c>
      <c r="M52" s="10" t="s">
        <v>102</v>
      </c>
      <c r="N52" s="10" t="s">
        <v>102</v>
      </c>
      <c r="O52" s="10" t="s">
        <v>102</v>
      </c>
      <c r="P52" s="10" t="s">
        <v>102</v>
      </c>
      <c r="Q52" s="10" t="s">
        <v>102</v>
      </c>
      <c r="R52" s="10" t="s">
        <v>102</v>
      </c>
      <c r="S52" s="10" t="s">
        <v>102</v>
      </c>
      <c r="T52" s="10" t="s">
        <v>102</v>
      </c>
      <c r="U52" s="10" t="s">
        <v>102</v>
      </c>
      <c r="V52" s="10" t="s">
        <v>102</v>
      </c>
      <c r="W52" s="10" t="s">
        <v>102</v>
      </c>
      <c r="X52" s="28">
        <v>0</v>
      </c>
      <c r="Y52" s="10" t="s">
        <v>102</v>
      </c>
      <c r="Z52" s="10" t="s">
        <v>102</v>
      </c>
      <c r="AA52" s="10" t="s">
        <v>102</v>
      </c>
      <c r="AB52" s="10" t="s">
        <v>102</v>
      </c>
      <c r="AC52" s="10" t="s">
        <v>102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f t="shared" si="43"/>
        <v>0</v>
      </c>
      <c r="AO52" s="10">
        <v>0</v>
      </c>
      <c r="AP52" s="10" t="s">
        <v>102</v>
      </c>
      <c r="AQ52" s="14" t="b">
        <f t="shared" si="47"/>
        <v>0</v>
      </c>
    </row>
    <row r="53" spans="1:43" ht="47.25" x14ac:dyDescent="0.25">
      <c r="A53" s="19" t="s">
        <v>44</v>
      </c>
      <c r="B53" s="20" t="s">
        <v>45</v>
      </c>
      <c r="C53" s="26" t="s">
        <v>102</v>
      </c>
      <c r="D53" s="21" t="s">
        <v>102</v>
      </c>
      <c r="E53" s="10" t="s">
        <v>102</v>
      </c>
      <c r="F53" s="10" t="s">
        <v>102</v>
      </c>
      <c r="G53" s="10" t="s">
        <v>102</v>
      </c>
      <c r="H53" s="10" t="s">
        <v>102</v>
      </c>
      <c r="I53" s="10" t="s">
        <v>102</v>
      </c>
      <c r="J53" s="10" t="s">
        <v>102</v>
      </c>
      <c r="K53" s="10" t="s">
        <v>102</v>
      </c>
      <c r="L53" s="10" t="s">
        <v>102</v>
      </c>
      <c r="M53" s="10" t="s">
        <v>102</v>
      </c>
      <c r="N53" s="10" t="s">
        <v>102</v>
      </c>
      <c r="O53" s="10" t="s">
        <v>102</v>
      </c>
      <c r="P53" s="10" t="s">
        <v>102</v>
      </c>
      <c r="Q53" s="10" t="s">
        <v>102</v>
      </c>
      <c r="R53" s="10" t="s">
        <v>102</v>
      </c>
      <c r="S53" s="10" t="s">
        <v>102</v>
      </c>
      <c r="T53" s="10" t="s">
        <v>102</v>
      </c>
      <c r="U53" s="10" t="s">
        <v>102</v>
      </c>
      <c r="V53" s="10" t="s">
        <v>102</v>
      </c>
      <c r="W53" s="10" t="s">
        <v>102</v>
      </c>
      <c r="X53" s="28">
        <v>0</v>
      </c>
      <c r="Y53" s="10" t="s">
        <v>102</v>
      </c>
      <c r="Z53" s="10" t="s">
        <v>102</v>
      </c>
      <c r="AA53" s="10" t="s">
        <v>102</v>
      </c>
      <c r="AB53" s="10" t="s">
        <v>102</v>
      </c>
      <c r="AC53" s="10" t="s">
        <v>102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f t="shared" si="43"/>
        <v>0</v>
      </c>
      <c r="AO53" s="10">
        <v>0</v>
      </c>
      <c r="AP53" s="10" t="s">
        <v>102</v>
      </c>
      <c r="AQ53" s="14" t="b">
        <f t="shared" si="47"/>
        <v>0</v>
      </c>
    </row>
    <row r="54" spans="1:43" ht="47.25" x14ac:dyDescent="0.25">
      <c r="A54" s="19" t="s">
        <v>46</v>
      </c>
      <c r="B54" s="20" t="s">
        <v>47</v>
      </c>
      <c r="C54" s="26" t="s">
        <v>104</v>
      </c>
      <c r="D54" s="21" t="s">
        <v>102</v>
      </c>
      <c r="E54" s="10" t="s">
        <v>102</v>
      </c>
      <c r="F54" s="10" t="s">
        <v>102</v>
      </c>
      <c r="G54" s="10" t="s">
        <v>102</v>
      </c>
      <c r="H54" s="10" t="s">
        <v>102</v>
      </c>
      <c r="I54" s="10" t="s">
        <v>102</v>
      </c>
      <c r="J54" s="10" t="s">
        <v>102</v>
      </c>
      <c r="K54" s="10" t="s">
        <v>102</v>
      </c>
      <c r="L54" s="10" t="s">
        <v>102</v>
      </c>
      <c r="M54" s="10" t="s">
        <v>102</v>
      </c>
      <c r="N54" s="10" t="s">
        <v>102</v>
      </c>
      <c r="O54" s="10" t="s">
        <v>102</v>
      </c>
      <c r="P54" s="10" t="s">
        <v>102</v>
      </c>
      <c r="Q54" s="10" t="s">
        <v>102</v>
      </c>
      <c r="R54" s="10" t="s">
        <v>102</v>
      </c>
      <c r="S54" s="10" t="s">
        <v>102</v>
      </c>
      <c r="T54" s="10" t="s">
        <v>102</v>
      </c>
      <c r="U54" s="10" t="s">
        <v>102</v>
      </c>
      <c r="V54" s="10" t="s">
        <v>102</v>
      </c>
      <c r="W54" s="10" t="s">
        <v>102</v>
      </c>
      <c r="X54" s="28">
        <v>0</v>
      </c>
      <c r="Y54" s="10" t="s">
        <v>102</v>
      </c>
      <c r="Z54" s="10" t="s">
        <v>102</v>
      </c>
      <c r="AA54" s="10" t="s">
        <v>102</v>
      </c>
      <c r="AB54" s="10" t="s">
        <v>102</v>
      </c>
      <c r="AC54" s="10" t="s">
        <v>102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 t="s">
        <v>102</v>
      </c>
      <c r="AQ54" s="14" t="b">
        <f t="shared" si="47"/>
        <v>0</v>
      </c>
    </row>
    <row r="55" spans="1:43" ht="47.25" x14ac:dyDescent="0.25">
      <c r="A55" s="19" t="s">
        <v>48</v>
      </c>
      <c r="B55" s="20" t="s">
        <v>49</v>
      </c>
      <c r="C55" s="26" t="s">
        <v>104</v>
      </c>
      <c r="D55" s="21" t="s">
        <v>102</v>
      </c>
      <c r="E55" s="10" t="s">
        <v>102</v>
      </c>
      <c r="F55" s="10" t="s">
        <v>102</v>
      </c>
      <c r="G55" s="10" t="s">
        <v>102</v>
      </c>
      <c r="H55" s="10" t="s">
        <v>102</v>
      </c>
      <c r="I55" s="10" t="s">
        <v>102</v>
      </c>
      <c r="J55" s="10" t="s">
        <v>102</v>
      </c>
      <c r="K55" s="10" t="s">
        <v>102</v>
      </c>
      <c r="L55" s="10" t="s">
        <v>102</v>
      </c>
      <c r="M55" s="10" t="s">
        <v>102</v>
      </c>
      <c r="N55" s="10" t="s">
        <v>102</v>
      </c>
      <c r="O55" s="10" t="s">
        <v>102</v>
      </c>
      <c r="P55" s="10" t="s">
        <v>102</v>
      </c>
      <c r="Q55" s="10" t="s">
        <v>102</v>
      </c>
      <c r="R55" s="10" t="s">
        <v>102</v>
      </c>
      <c r="S55" s="10" t="s">
        <v>102</v>
      </c>
      <c r="T55" s="10" t="s">
        <v>102</v>
      </c>
      <c r="U55" s="10" t="s">
        <v>102</v>
      </c>
      <c r="V55" s="10" t="s">
        <v>102</v>
      </c>
      <c r="W55" s="10" t="s">
        <v>102</v>
      </c>
      <c r="X55" s="28">
        <v>0</v>
      </c>
      <c r="Y55" s="10" t="s">
        <v>102</v>
      </c>
      <c r="Z55" s="10" t="s">
        <v>102</v>
      </c>
      <c r="AA55" s="10" t="s">
        <v>102</v>
      </c>
      <c r="AB55" s="10" t="s">
        <v>102</v>
      </c>
      <c r="AC55" s="10" t="s">
        <v>102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</v>
      </c>
      <c r="AM55" s="10">
        <v>0</v>
      </c>
      <c r="AN55" s="10">
        <v>0</v>
      </c>
      <c r="AO55" s="10">
        <v>0</v>
      </c>
      <c r="AP55" s="10" t="s">
        <v>102</v>
      </c>
      <c r="AQ55" s="14" t="b">
        <f t="shared" si="47"/>
        <v>0</v>
      </c>
    </row>
    <row r="56" spans="1:43" ht="47.25" x14ac:dyDescent="0.25">
      <c r="A56" s="19" t="s">
        <v>50</v>
      </c>
      <c r="B56" s="20" t="s">
        <v>51</v>
      </c>
      <c r="C56" s="26" t="s">
        <v>102</v>
      </c>
      <c r="D56" s="21" t="s">
        <v>102</v>
      </c>
      <c r="E56" s="10" t="s">
        <v>102</v>
      </c>
      <c r="F56" s="10" t="s">
        <v>102</v>
      </c>
      <c r="G56" s="10" t="s">
        <v>102</v>
      </c>
      <c r="H56" s="10" t="s">
        <v>102</v>
      </c>
      <c r="I56" s="10" t="s">
        <v>102</v>
      </c>
      <c r="J56" s="10" t="s">
        <v>102</v>
      </c>
      <c r="K56" s="10" t="s">
        <v>102</v>
      </c>
      <c r="L56" s="10" t="s">
        <v>102</v>
      </c>
      <c r="M56" s="10" t="s">
        <v>102</v>
      </c>
      <c r="N56" s="10" t="s">
        <v>102</v>
      </c>
      <c r="O56" s="10" t="s">
        <v>102</v>
      </c>
      <c r="P56" s="10" t="s">
        <v>102</v>
      </c>
      <c r="Q56" s="10" t="s">
        <v>102</v>
      </c>
      <c r="R56" s="10" t="s">
        <v>102</v>
      </c>
      <c r="S56" s="10" t="s">
        <v>102</v>
      </c>
      <c r="T56" s="10" t="s">
        <v>102</v>
      </c>
      <c r="U56" s="10" t="s">
        <v>102</v>
      </c>
      <c r="V56" s="10" t="s">
        <v>102</v>
      </c>
      <c r="W56" s="10" t="s">
        <v>102</v>
      </c>
      <c r="X56" s="28">
        <v>0</v>
      </c>
      <c r="Y56" s="10" t="s">
        <v>102</v>
      </c>
      <c r="Z56" s="10" t="s">
        <v>102</v>
      </c>
      <c r="AA56" s="10" t="s">
        <v>102</v>
      </c>
      <c r="AB56" s="10" t="s">
        <v>102</v>
      </c>
      <c r="AC56" s="10" t="s">
        <v>102</v>
      </c>
      <c r="AD56" s="10">
        <v>0</v>
      </c>
      <c r="AE56" s="10">
        <v>0</v>
      </c>
      <c r="AF56" s="10">
        <v>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0">
        <v>0</v>
      </c>
      <c r="AM56" s="10">
        <v>0</v>
      </c>
      <c r="AN56" s="10">
        <v>0</v>
      </c>
      <c r="AO56" s="10">
        <v>0</v>
      </c>
      <c r="AP56" s="10" t="s">
        <v>102</v>
      </c>
      <c r="AQ56" s="14" t="b">
        <f t="shared" si="47"/>
        <v>0</v>
      </c>
    </row>
    <row r="57" spans="1:43" x14ac:dyDescent="0.25">
      <c r="A57" s="19" t="s">
        <v>52</v>
      </c>
      <c r="B57" s="20" t="s">
        <v>53</v>
      </c>
      <c r="C57" s="26" t="s">
        <v>104</v>
      </c>
      <c r="D57" s="21" t="s">
        <v>102</v>
      </c>
      <c r="E57" s="10" t="s">
        <v>102</v>
      </c>
      <c r="F57" s="10" t="s">
        <v>102</v>
      </c>
      <c r="G57" s="10" t="s">
        <v>102</v>
      </c>
      <c r="H57" s="7">
        <f>H58+H91</f>
        <v>113.75759903856348</v>
      </c>
      <c r="I57" s="7">
        <f>I58+I91</f>
        <v>135.01043038986671</v>
      </c>
      <c r="J57" s="7">
        <f>J58+J91</f>
        <v>1.7092542399999999</v>
      </c>
      <c r="K57" s="7">
        <f t="shared" ref="K57:N57" si="51">K58+K91</f>
        <v>1006.9904767651</v>
      </c>
      <c r="L57" s="7">
        <f t="shared" si="51"/>
        <v>29.523918590000001</v>
      </c>
      <c r="M57" s="7">
        <f t="shared" si="51"/>
        <v>187.07347914954548</v>
      </c>
      <c r="N57" s="7">
        <f t="shared" si="51"/>
        <v>790.39307902555436</v>
      </c>
      <c r="O57" s="7">
        <f>O58+O91</f>
        <v>0</v>
      </c>
      <c r="P57" s="7">
        <f t="shared" ref="P57:T57" si="52">P58+P91</f>
        <v>1008.9577442494182</v>
      </c>
      <c r="Q57" s="7">
        <f t="shared" si="52"/>
        <v>33.790835125868064</v>
      </c>
      <c r="R57" s="7">
        <f t="shared" si="52"/>
        <v>205.58965865904582</v>
      </c>
      <c r="S57" s="7">
        <f t="shared" si="52"/>
        <v>770.67725046450414</v>
      </c>
      <c r="T57" s="7">
        <f t="shared" si="52"/>
        <v>0</v>
      </c>
      <c r="U57" s="7">
        <f t="shared" ref="U57" si="53">U58+U91</f>
        <v>0</v>
      </c>
      <c r="V57" s="7">
        <f t="shared" ref="V57" si="54">V58+V91</f>
        <v>1006.9904767651001</v>
      </c>
      <c r="W57" s="7">
        <f t="shared" ref="W57" si="55">W58+W91</f>
        <v>0</v>
      </c>
      <c r="X57" s="28">
        <f t="shared" si="25"/>
        <v>902.3343288251001</v>
      </c>
      <c r="Y57" s="7">
        <f t="shared" ref="Y57:Z57" si="56">Y58+Y91</f>
        <v>0</v>
      </c>
      <c r="Z57" s="7">
        <f t="shared" si="56"/>
        <v>902.78387928941811</v>
      </c>
      <c r="AA57" s="7">
        <f>AA58+AA91</f>
        <v>2.8921159999999997</v>
      </c>
      <c r="AB57" s="7">
        <f>AB58+AB91</f>
        <v>100.05477769660001</v>
      </c>
      <c r="AC57" s="7">
        <f>AC58+AC91</f>
        <v>106.17386495999999</v>
      </c>
      <c r="AD57" s="7">
        <f t="shared" ref="AD57:AM57" si="57">AD58+AD91</f>
        <v>180.86233539674998</v>
      </c>
      <c r="AE57" s="7">
        <f t="shared" si="57"/>
        <v>176.3953270273</v>
      </c>
      <c r="AF57" s="7">
        <f t="shared" si="57"/>
        <v>180.42536713210001</v>
      </c>
      <c r="AG57" s="7">
        <f t="shared" si="57"/>
        <v>185.34192596586803</v>
      </c>
      <c r="AH57" s="7">
        <f t="shared" si="57"/>
        <v>178.09712830375003</v>
      </c>
      <c r="AI57" s="7">
        <f t="shared" si="57"/>
        <v>178.09712830375003</v>
      </c>
      <c r="AJ57" s="7">
        <f t="shared" si="57"/>
        <v>183.72376651139999</v>
      </c>
      <c r="AK57" s="7">
        <f t="shared" si="57"/>
        <v>183.72376651139999</v>
      </c>
      <c r="AL57" s="7">
        <f t="shared" si="57"/>
        <v>179.22573148110001</v>
      </c>
      <c r="AM57" s="7">
        <f t="shared" si="57"/>
        <v>179.22573148110001</v>
      </c>
      <c r="AN57" s="7">
        <f>AN58+AN91</f>
        <v>1002.3891065217001</v>
      </c>
      <c r="AO57" s="7">
        <f>AO58+AO91</f>
        <v>1008.9577442494182</v>
      </c>
      <c r="AP57" s="24" t="s">
        <v>102</v>
      </c>
      <c r="AQ57" s="14" t="b">
        <f t="shared" si="47"/>
        <v>1</v>
      </c>
    </row>
    <row r="58" spans="1:43" ht="31.5" x14ac:dyDescent="0.25">
      <c r="A58" s="19" t="s">
        <v>54</v>
      </c>
      <c r="B58" s="20" t="s">
        <v>55</v>
      </c>
      <c r="C58" s="26" t="s">
        <v>104</v>
      </c>
      <c r="D58" s="21" t="s">
        <v>102</v>
      </c>
      <c r="E58" s="10" t="s">
        <v>102</v>
      </c>
      <c r="F58" s="10" t="s">
        <v>102</v>
      </c>
      <c r="G58" s="10" t="s">
        <v>102</v>
      </c>
      <c r="H58" s="7">
        <f>H59</f>
        <v>109.36299250356349</v>
      </c>
      <c r="I58" s="7">
        <f>I59</f>
        <v>129.9563618748667</v>
      </c>
      <c r="J58" s="7">
        <f>J59+J90</f>
        <v>1.7092542399999999</v>
      </c>
      <c r="K58" s="7">
        <f>K59+K90</f>
        <v>956.82858302645002</v>
      </c>
      <c r="L58" s="7">
        <f>L59</f>
        <v>23.734382450000002</v>
      </c>
      <c r="M58" s="7">
        <f>M59</f>
        <v>172.96479604076916</v>
      </c>
      <c r="N58" s="7">
        <f>N59</f>
        <v>760.12940453568069</v>
      </c>
      <c r="O58" s="7">
        <f>O59</f>
        <v>0</v>
      </c>
      <c r="P58" s="7">
        <f t="shared" ref="P58:T58" si="58">P59</f>
        <v>953.54870002286816</v>
      </c>
      <c r="Q58" s="7">
        <f t="shared" si="58"/>
        <v>27.137439035868063</v>
      </c>
      <c r="R58" s="7">
        <f t="shared" si="58"/>
        <v>191.63502409236949</v>
      </c>
      <c r="S58" s="7">
        <f t="shared" si="58"/>
        <v>735.87623689463044</v>
      </c>
      <c r="T58" s="7">
        <f t="shared" si="58"/>
        <v>0</v>
      </c>
      <c r="U58" s="7">
        <f t="shared" ref="U58:V58" si="59">U59</f>
        <v>0</v>
      </c>
      <c r="V58" s="7">
        <f t="shared" si="59"/>
        <v>956.82858302645013</v>
      </c>
      <c r="W58" s="7">
        <f t="shared" ref="W58:AM58" si="60">W59+W90</f>
        <v>0</v>
      </c>
      <c r="X58" s="28">
        <f t="shared" si="25"/>
        <v>853.58214729145016</v>
      </c>
      <c r="Y58" s="7">
        <f t="shared" si="60"/>
        <v>0</v>
      </c>
      <c r="Z58" s="7">
        <f t="shared" si="60"/>
        <v>848.68492195286808</v>
      </c>
      <c r="AA58" s="7">
        <f t="shared" si="60"/>
        <v>2.8921159999999997</v>
      </c>
      <c r="AB58" s="7">
        <f t="shared" si="60"/>
        <v>98.645065491600008</v>
      </c>
      <c r="AC58" s="7">
        <f t="shared" si="60"/>
        <v>104.86377807</v>
      </c>
      <c r="AD58" s="10">
        <f t="shared" si="60"/>
        <v>166.42111107354998</v>
      </c>
      <c r="AE58" s="10">
        <f t="shared" si="60"/>
        <v>156.6073269012</v>
      </c>
      <c r="AF58" s="10">
        <f t="shared" si="60"/>
        <v>180.42536713210001</v>
      </c>
      <c r="AG58" s="10">
        <f t="shared" si="60"/>
        <v>185.34192596586803</v>
      </c>
      <c r="AH58" s="10">
        <f t="shared" si="60"/>
        <v>178.09712830375003</v>
      </c>
      <c r="AI58" s="10">
        <f t="shared" si="60"/>
        <v>178.09712830375003</v>
      </c>
      <c r="AJ58" s="10">
        <f t="shared" si="60"/>
        <v>180.08040157139999</v>
      </c>
      <c r="AK58" s="10">
        <f t="shared" si="60"/>
        <v>180.08040157139999</v>
      </c>
      <c r="AL58" s="10">
        <f t="shared" si="60"/>
        <v>148.55813921065001</v>
      </c>
      <c r="AM58" s="10">
        <f t="shared" si="60"/>
        <v>148.55813921065001</v>
      </c>
      <c r="AN58" s="10">
        <f>AN59+AN90</f>
        <v>952.22721278305016</v>
      </c>
      <c r="AO58" s="10">
        <f>AO59+AO90</f>
        <v>953.54870002286816</v>
      </c>
      <c r="AP58" s="24" t="s">
        <v>102</v>
      </c>
      <c r="AQ58" s="14" t="b">
        <f t="shared" si="47"/>
        <v>1</v>
      </c>
    </row>
    <row r="59" spans="1:43" x14ac:dyDescent="0.25">
      <c r="A59" s="19" t="s">
        <v>56</v>
      </c>
      <c r="B59" s="20" t="s">
        <v>57</v>
      </c>
      <c r="C59" s="26" t="s">
        <v>104</v>
      </c>
      <c r="D59" s="21" t="s">
        <v>102</v>
      </c>
      <c r="E59" s="10" t="s">
        <v>102</v>
      </c>
      <c r="F59" s="10" t="s">
        <v>102</v>
      </c>
      <c r="G59" s="10" t="s">
        <v>102</v>
      </c>
      <c r="H59" s="7">
        <f>SUM(H60:H89)</f>
        <v>109.36299250356349</v>
      </c>
      <c r="I59" s="7">
        <f t="shared" ref="I59:AO59" si="61">SUM(I60:I89)</f>
        <v>129.9563618748667</v>
      </c>
      <c r="J59" s="7">
        <f t="shared" si="61"/>
        <v>1.7092542399999999</v>
      </c>
      <c r="K59" s="7">
        <f t="shared" si="61"/>
        <v>956.82858302645002</v>
      </c>
      <c r="L59" s="7">
        <f t="shared" si="61"/>
        <v>23.734382450000002</v>
      </c>
      <c r="M59" s="7">
        <f t="shared" si="61"/>
        <v>172.96479604076916</v>
      </c>
      <c r="N59" s="7">
        <f t="shared" si="61"/>
        <v>760.12940453568069</v>
      </c>
      <c r="O59" s="7">
        <f t="shared" si="61"/>
        <v>0</v>
      </c>
      <c r="P59" s="7">
        <f t="shared" si="61"/>
        <v>953.54870002286816</v>
      </c>
      <c r="Q59" s="7">
        <f t="shared" si="61"/>
        <v>27.137439035868063</v>
      </c>
      <c r="R59" s="7">
        <f t="shared" si="61"/>
        <v>191.63502409236949</v>
      </c>
      <c r="S59" s="7">
        <f t="shared" si="61"/>
        <v>735.87623689463044</v>
      </c>
      <c r="T59" s="7">
        <f t="shared" si="61"/>
        <v>0</v>
      </c>
      <c r="U59" s="7">
        <f t="shared" si="61"/>
        <v>0</v>
      </c>
      <c r="V59" s="7">
        <f t="shared" si="61"/>
        <v>956.82858302645013</v>
      </c>
      <c r="W59" s="7">
        <f t="shared" si="61"/>
        <v>0</v>
      </c>
      <c r="X59" s="28">
        <f t="shared" si="25"/>
        <v>853.58214729145016</v>
      </c>
      <c r="Y59" s="7">
        <f t="shared" si="61"/>
        <v>0</v>
      </c>
      <c r="Z59" s="7">
        <f t="shared" si="61"/>
        <v>848.68492195286808</v>
      </c>
      <c r="AA59" s="7">
        <f t="shared" si="61"/>
        <v>2.8921159999999997</v>
      </c>
      <c r="AB59" s="7">
        <f t="shared" si="61"/>
        <v>98.645065491600008</v>
      </c>
      <c r="AC59" s="7">
        <f t="shared" si="61"/>
        <v>104.86377807</v>
      </c>
      <c r="AD59" s="7">
        <f t="shared" si="61"/>
        <v>166.42111107354998</v>
      </c>
      <c r="AE59" s="7">
        <f t="shared" si="61"/>
        <v>156.6073269012</v>
      </c>
      <c r="AF59" s="7">
        <f t="shared" si="61"/>
        <v>180.42536713210001</v>
      </c>
      <c r="AG59" s="7">
        <f t="shared" si="61"/>
        <v>185.34192596586803</v>
      </c>
      <c r="AH59" s="7">
        <f t="shared" si="61"/>
        <v>178.09712830375003</v>
      </c>
      <c r="AI59" s="7">
        <f t="shared" si="61"/>
        <v>178.09712830375003</v>
      </c>
      <c r="AJ59" s="7">
        <f t="shared" si="61"/>
        <v>180.08040157139999</v>
      </c>
      <c r="AK59" s="7">
        <f t="shared" si="61"/>
        <v>180.08040157139999</v>
      </c>
      <c r="AL59" s="7">
        <f t="shared" si="61"/>
        <v>148.55813921065001</v>
      </c>
      <c r="AM59" s="7">
        <f t="shared" si="61"/>
        <v>148.55813921065001</v>
      </c>
      <c r="AN59" s="7">
        <f t="shared" si="61"/>
        <v>952.22721278305016</v>
      </c>
      <c r="AO59" s="7">
        <f t="shared" si="61"/>
        <v>953.54870002286816</v>
      </c>
      <c r="AP59" s="24" t="s">
        <v>102</v>
      </c>
      <c r="AQ59" s="14" t="b">
        <f t="shared" si="47"/>
        <v>1</v>
      </c>
    </row>
    <row r="60" spans="1:43" ht="39" customHeight="1" x14ac:dyDescent="0.25">
      <c r="A60" s="22" t="s">
        <v>105</v>
      </c>
      <c r="B60" s="23" t="s">
        <v>135</v>
      </c>
      <c r="C60" s="35" t="s">
        <v>136</v>
      </c>
      <c r="D60" s="21" t="s">
        <v>111</v>
      </c>
      <c r="E60" s="21">
        <v>2023</v>
      </c>
      <c r="F60" s="21">
        <v>2026</v>
      </c>
      <c r="G60" s="21" t="s">
        <v>102</v>
      </c>
      <c r="H60" s="10">
        <v>9.9181370799999993</v>
      </c>
      <c r="I60" s="10" t="s">
        <v>102</v>
      </c>
      <c r="J60" s="10">
        <v>0</v>
      </c>
      <c r="K60" s="10">
        <f>L60+M60+N60+O60</f>
        <v>88.464693682099991</v>
      </c>
      <c r="L60" s="10">
        <f>2592.116/1000</f>
        <v>2.5921159999999999</v>
      </c>
      <c r="M60" s="10">
        <v>21.710360572099987</v>
      </c>
      <c r="N60" s="10">
        <v>64.16221711</v>
      </c>
      <c r="O60" s="10">
        <v>0</v>
      </c>
      <c r="P60" s="10" t="s">
        <v>102</v>
      </c>
      <c r="Q60" s="10" t="s">
        <v>102</v>
      </c>
      <c r="R60" s="10" t="s">
        <v>102</v>
      </c>
      <c r="S60" s="10" t="s">
        <v>102</v>
      </c>
      <c r="T60" s="10" t="s">
        <v>102</v>
      </c>
      <c r="U60" s="10">
        <v>0</v>
      </c>
      <c r="V60" s="10">
        <f>K60</f>
        <v>88.464693682099991</v>
      </c>
      <c r="W60" s="10">
        <v>0</v>
      </c>
      <c r="X60" s="28">
        <f t="shared" si="25"/>
        <v>85.872577682100001</v>
      </c>
      <c r="Y60" s="10">
        <v>0</v>
      </c>
      <c r="Z60" s="10" t="s">
        <v>102</v>
      </c>
      <c r="AA60" s="10">
        <f>3.1105392/1.2</f>
        <v>2.5921159999999999</v>
      </c>
      <c r="AB60" s="10">
        <v>0</v>
      </c>
      <c r="AC60" s="10">
        <v>0</v>
      </c>
      <c r="AD60" s="10">
        <v>0</v>
      </c>
      <c r="AE60" s="10">
        <v>0</v>
      </c>
      <c r="AF60" s="10">
        <v>85.872577682100001</v>
      </c>
      <c r="AG60" s="10" t="s">
        <v>102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f>AD60+AF60+AH60+AJ60+AL60+AB60</f>
        <v>85.872577682100001</v>
      </c>
      <c r="AO60" s="10" t="s">
        <v>102</v>
      </c>
      <c r="AP60" s="15" t="s">
        <v>329</v>
      </c>
      <c r="AQ60" s="14" t="b">
        <f t="shared" si="47"/>
        <v>1</v>
      </c>
    </row>
    <row r="61" spans="1:43" ht="63" customHeight="1" x14ac:dyDescent="0.25">
      <c r="A61" s="22" t="s">
        <v>106</v>
      </c>
      <c r="B61" s="23" t="s">
        <v>330</v>
      </c>
      <c r="C61" s="35" t="s">
        <v>168</v>
      </c>
      <c r="D61" s="21" t="s">
        <v>111</v>
      </c>
      <c r="E61" s="21">
        <v>2016</v>
      </c>
      <c r="F61" s="21">
        <v>2025</v>
      </c>
      <c r="G61" s="21">
        <v>2026</v>
      </c>
      <c r="H61" s="10">
        <v>12.41904865095</v>
      </c>
      <c r="I61" s="10">
        <v>14.730289999999998</v>
      </c>
      <c r="J61" s="10">
        <v>0.60925423999999995</v>
      </c>
      <c r="K61" s="10">
        <f>L61+M61+N61+O61</f>
        <v>101.04319123235</v>
      </c>
      <c r="L61" s="10">
        <f>J61</f>
        <v>0.60925423999999995</v>
      </c>
      <c r="M61" s="10">
        <v>19.019380272350006</v>
      </c>
      <c r="N61" s="10">
        <v>81.414556719999993</v>
      </c>
      <c r="O61" s="10">
        <v>0</v>
      </c>
      <c r="P61" s="10">
        <f>'[2]6.2. Паспорт фин осв ввод'!$Q$29</f>
        <v>106.68899703</v>
      </c>
      <c r="Q61" s="10">
        <f>L61</f>
        <v>0.60925423999999995</v>
      </c>
      <c r="R61" s="10">
        <v>19.796458989999991</v>
      </c>
      <c r="S61" s="10">
        <f>86.89253804-Q61</f>
        <v>86.283283800000007</v>
      </c>
      <c r="T61" s="10">
        <v>0</v>
      </c>
      <c r="U61" s="10">
        <v>0</v>
      </c>
      <c r="V61" s="10">
        <v>101.04319123235001</v>
      </c>
      <c r="W61" s="10">
        <v>0</v>
      </c>
      <c r="X61" s="28">
        <f t="shared" si="25"/>
        <v>100.43393699235</v>
      </c>
      <c r="Y61" s="10">
        <v>0</v>
      </c>
      <c r="Z61" s="10">
        <f>AE61+AG61+AI61+AK61+AM61</f>
        <v>106.68899703</v>
      </c>
      <c r="AA61" s="10">
        <v>0</v>
      </c>
      <c r="AB61" s="10">
        <v>0</v>
      </c>
      <c r="AC61" s="10">
        <v>0</v>
      </c>
      <c r="AD61" s="10">
        <f>100433.93699235/1000</f>
        <v>100.43393699235</v>
      </c>
      <c r="AE61" s="10">
        <v>0</v>
      </c>
      <c r="AF61" s="10">
        <v>0</v>
      </c>
      <c r="AG61" s="10">
        <v>106.68899703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f t="shared" ref="AN61:AN88" si="62">AD61+AF61+AH61+AJ61+AL61+AB61</f>
        <v>100.43393699235</v>
      </c>
      <c r="AO61" s="10">
        <f t="shared" ref="AO61:AO87" si="63">AM61+AK61+AI61+AG61+AE61+AC61</f>
        <v>106.68899703</v>
      </c>
      <c r="AP61" s="15" t="s">
        <v>329</v>
      </c>
      <c r="AQ61" s="14" t="b">
        <f t="shared" si="47"/>
        <v>1</v>
      </c>
    </row>
    <row r="62" spans="1:43" ht="63" x14ac:dyDescent="0.25">
      <c r="A62" s="22" t="s">
        <v>107</v>
      </c>
      <c r="B62" s="23" t="s">
        <v>276</v>
      </c>
      <c r="C62" s="35" t="s">
        <v>169</v>
      </c>
      <c r="D62" s="21" t="s">
        <v>111</v>
      </c>
      <c r="E62" s="21">
        <v>2026</v>
      </c>
      <c r="F62" s="21">
        <v>2028</v>
      </c>
      <c r="G62" s="21">
        <f>F62</f>
        <v>2028</v>
      </c>
      <c r="H62" s="10">
        <v>10.49577464</v>
      </c>
      <c r="I62" s="10">
        <f>[3]Лист1!$K$66/1.2</f>
        <v>10.49577464</v>
      </c>
      <c r="J62" s="7">
        <v>0</v>
      </c>
      <c r="K62" s="10">
        <f t="shared" ref="K62:K63" si="64">L62+M62+N62+O62</f>
        <v>96.813124692100004</v>
      </c>
      <c r="L62" s="10">
        <v>4.3810586499999999</v>
      </c>
      <c r="M62" s="10">
        <v>37.335893392100012</v>
      </c>
      <c r="N62" s="10">
        <v>55.096172649999993</v>
      </c>
      <c r="O62" s="10">
        <v>0</v>
      </c>
      <c r="P62" s="10">
        <f t="shared" ref="P62:P75" si="65">SUM(Q62:T62)</f>
        <v>97.348625497968072</v>
      </c>
      <c r="Q62" s="10">
        <f>AG62</f>
        <v>4.9165594558680601</v>
      </c>
      <c r="R62" s="10">
        <f t="shared" ref="R62:R73" si="66">M62</f>
        <v>37.335893392100012</v>
      </c>
      <c r="S62" s="10">
        <f t="shared" ref="S62:S73" si="67">N62</f>
        <v>55.096172649999993</v>
      </c>
      <c r="T62" s="10">
        <v>0</v>
      </c>
      <c r="U62" s="10">
        <v>0</v>
      </c>
      <c r="V62" s="10">
        <f t="shared" ref="V62:V75" si="68">K62</f>
        <v>96.813124692100004</v>
      </c>
      <c r="W62" s="10">
        <v>0</v>
      </c>
      <c r="X62" s="28">
        <f t="shared" si="25"/>
        <v>96.813124692100004</v>
      </c>
      <c r="Y62" s="10">
        <v>0</v>
      </c>
      <c r="Z62" s="10">
        <f t="shared" ref="Z62:Z89" si="69">AE62+AG62+AI62+AK62+AM62</f>
        <v>97.348625497968072</v>
      </c>
      <c r="AA62" s="10">
        <v>0</v>
      </c>
      <c r="AB62" s="10">
        <v>0</v>
      </c>
      <c r="AC62" s="10">
        <v>0</v>
      </c>
      <c r="AD62" s="10">
        <f>[4]Лист1!$AB$60/1.2</f>
        <v>4.3810586499999999</v>
      </c>
      <c r="AE62" s="10">
        <v>0</v>
      </c>
      <c r="AF62" s="10">
        <v>0</v>
      </c>
      <c r="AG62" s="10">
        <v>4.9165594558680601</v>
      </c>
      <c r="AH62" s="10">
        <f>[4]Лист1!$AQ$60/1.2</f>
        <v>52.572116424000008</v>
      </c>
      <c r="AI62" s="10">
        <f>AH62</f>
        <v>52.572116424000008</v>
      </c>
      <c r="AJ62" s="10">
        <f>[4]Лист1!$AV$60/1.2</f>
        <v>39.859949618099996</v>
      </c>
      <c r="AK62" s="10">
        <f>AJ62</f>
        <v>39.859949618099996</v>
      </c>
      <c r="AL62" s="10">
        <v>0</v>
      </c>
      <c r="AM62" s="10">
        <v>0</v>
      </c>
      <c r="AN62" s="10">
        <f t="shared" si="62"/>
        <v>96.813124692100004</v>
      </c>
      <c r="AO62" s="10">
        <f t="shared" si="63"/>
        <v>97.348625497968058</v>
      </c>
      <c r="AP62" s="15" t="s">
        <v>128</v>
      </c>
      <c r="AQ62" s="14" t="b">
        <f t="shared" si="47"/>
        <v>1</v>
      </c>
    </row>
    <row r="63" spans="1:43" ht="63" x14ac:dyDescent="0.25">
      <c r="A63" s="22" t="s">
        <v>115</v>
      </c>
      <c r="B63" s="23" t="s">
        <v>137</v>
      </c>
      <c r="C63" s="35" t="s">
        <v>170</v>
      </c>
      <c r="D63" s="21" t="s">
        <v>111</v>
      </c>
      <c r="E63" s="21">
        <v>2026</v>
      </c>
      <c r="F63" s="21">
        <v>2027</v>
      </c>
      <c r="G63" s="21">
        <f>F63</f>
        <v>2027</v>
      </c>
      <c r="H63" s="10">
        <v>2.4694535800000001</v>
      </c>
      <c r="I63" s="7">
        <f>[3]Лист1!$K$67/1.2</f>
        <v>2.4694535800000001</v>
      </c>
      <c r="J63" s="10">
        <v>0</v>
      </c>
      <c r="K63" s="10">
        <f t="shared" si="64"/>
        <v>22.443265384299998</v>
      </c>
      <c r="L63" s="10">
        <v>1.9818355000000001</v>
      </c>
      <c r="M63" s="10">
        <v>5.5409256042999999</v>
      </c>
      <c r="N63" s="10">
        <v>14.920504279999999</v>
      </c>
      <c r="O63" s="10">
        <v>0</v>
      </c>
      <c r="P63" s="10">
        <f t="shared" si="65"/>
        <v>22.443265384299998</v>
      </c>
      <c r="Q63" s="10">
        <f t="shared" ref="Q63:Q74" si="70">L63</f>
        <v>1.9818355000000001</v>
      </c>
      <c r="R63" s="10">
        <f t="shared" si="66"/>
        <v>5.5409256042999999</v>
      </c>
      <c r="S63" s="10">
        <f t="shared" si="67"/>
        <v>14.920504279999999</v>
      </c>
      <c r="T63" s="10">
        <v>0</v>
      </c>
      <c r="U63" s="10">
        <v>0</v>
      </c>
      <c r="V63" s="10">
        <f t="shared" si="68"/>
        <v>22.443265384299998</v>
      </c>
      <c r="W63" s="10">
        <v>0</v>
      </c>
      <c r="X63" s="28">
        <f t="shared" si="25"/>
        <v>22.443265384300002</v>
      </c>
      <c r="Y63" s="10">
        <v>0</v>
      </c>
      <c r="Z63" s="10">
        <f t="shared" si="69"/>
        <v>22.443265384300002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f>[4]Лист1!$AL$61/1.2</f>
        <v>1.9818355000000003</v>
      </c>
      <c r="AG63" s="10">
        <v>1.9818355000000001</v>
      </c>
      <c r="AH63" s="10">
        <f>[4]Лист1!$AQ$61/1.2</f>
        <v>20.461429884300003</v>
      </c>
      <c r="AI63" s="10">
        <f>AH63</f>
        <v>20.461429884300003</v>
      </c>
      <c r="AJ63" s="10">
        <v>0</v>
      </c>
      <c r="AK63" s="10">
        <v>0</v>
      </c>
      <c r="AL63" s="10">
        <v>0</v>
      </c>
      <c r="AM63" s="10">
        <v>0</v>
      </c>
      <c r="AN63" s="10">
        <f t="shared" si="62"/>
        <v>22.443265384300002</v>
      </c>
      <c r="AO63" s="10">
        <f t="shared" si="63"/>
        <v>22.443265384300002</v>
      </c>
      <c r="AP63" s="15" t="s">
        <v>128</v>
      </c>
      <c r="AQ63" s="14" t="b">
        <f t="shared" si="47"/>
        <v>1</v>
      </c>
    </row>
    <row r="64" spans="1:43" ht="63" x14ac:dyDescent="0.25">
      <c r="A64" s="22" t="s">
        <v>116</v>
      </c>
      <c r="B64" s="23" t="s">
        <v>138</v>
      </c>
      <c r="C64" s="35" t="s">
        <v>171</v>
      </c>
      <c r="D64" s="21" t="s">
        <v>111</v>
      </c>
      <c r="E64" s="21">
        <v>2026</v>
      </c>
      <c r="F64" s="21">
        <v>2027</v>
      </c>
      <c r="G64" s="21">
        <f>F64</f>
        <v>2027</v>
      </c>
      <c r="H64" s="10">
        <v>2.2564428200000002</v>
      </c>
      <c r="I64" s="7">
        <f>[3]Лист1!$K$68/1.2</f>
        <v>2.2564428200000002</v>
      </c>
      <c r="J64" s="10">
        <v>0</v>
      </c>
      <c r="K64" s="10">
        <f t="shared" ref="K64:K72" si="71">L64+M64+N64+O64</f>
        <v>20.8534095881</v>
      </c>
      <c r="L64" s="10">
        <v>3.6360671299999998</v>
      </c>
      <c r="M64" s="10">
        <v>5.9539729880999985</v>
      </c>
      <c r="N64" s="10">
        <v>11.263369470000001</v>
      </c>
      <c r="O64" s="10">
        <v>0</v>
      </c>
      <c r="P64" s="10">
        <f t="shared" si="65"/>
        <v>20.8534095881</v>
      </c>
      <c r="Q64" s="10">
        <f t="shared" si="70"/>
        <v>3.6360671299999998</v>
      </c>
      <c r="R64" s="10">
        <f t="shared" si="66"/>
        <v>5.9539729880999985</v>
      </c>
      <c r="S64" s="10">
        <f t="shared" si="67"/>
        <v>11.263369470000001</v>
      </c>
      <c r="T64" s="10">
        <v>0</v>
      </c>
      <c r="U64" s="10">
        <v>0</v>
      </c>
      <c r="V64" s="10">
        <f t="shared" si="68"/>
        <v>20.8534095881</v>
      </c>
      <c r="W64" s="10">
        <v>0</v>
      </c>
      <c r="X64" s="28">
        <f t="shared" si="25"/>
        <v>20.8534095881</v>
      </c>
      <c r="Y64" s="10">
        <v>0</v>
      </c>
      <c r="Z64" s="10">
        <f t="shared" si="69"/>
        <v>20.8534095881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f>[4]Лист1!$AL$62/1.2</f>
        <v>3.6360671299999998</v>
      </c>
      <c r="AG64" s="10">
        <v>3.6360671299999998</v>
      </c>
      <c r="AH64" s="10">
        <f>[4]Лист1!$AQ$62/1.2</f>
        <v>17.217342458099999</v>
      </c>
      <c r="AI64" s="10">
        <f>AH64</f>
        <v>17.217342458099999</v>
      </c>
      <c r="AJ64" s="10">
        <v>0</v>
      </c>
      <c r="AK64" s="10">
        <v>0</v>
      </c>
      <c r="AL64" s="10">
        <v>0</v>
      </c>
      <c r="AM64" s="10">
        <v>0</v>
      </c>
      <c r="AN64" s="10">
        <f t="shared" si="62"/>
        <v>20.8534095881</v>
      </c>
      <c r="AO64" s="10">
        <f t="shared" si="63"/>
        <v>20.8534095881</v>
      </c>
      <c r="AP64" s="15" t="s">
        <v>128</v>
      </c>
      <c r="AQ64" s="14" t="b">
        <f t="shared" si="47"/>
        <v>1</v>
      </c>
    </row>
    <row r="65" spans="1:43" ht="63" x14ac:dyDescent="0.25">
      <c r="A65" s="22" t="s">
        <v>117</v>
      </c>
      <c r="B65" s="23" t="s">
        <v>139</v>
      </c>
      <c r="C65" s="35" t="s">
        <v>172</v>
      </c>
      <c r="D65" s="21" t="s">
        <v>111</v>
      </c>
      <c r="E65" s="21">
        <v>2026</v>
      </c>
      <c r="F65" s="21">
        <v>2027</v>
      </c>
      <c r="G65" s="21">
        <v>2019</v>
      </c>
      <c r="H65" s="10">
        <v>1.78910485</v>
      </c>
      <c r="I65" s="7">
        <f>[3]Лист1!$K$69/1.2</f>
        <v>1.78910485</v>
      </c>
      <c r="J65" s="10">
        <v>0</v>
      </c>
      <c r="K65" s="10">
        <f t="shared" si="71"/>
        <v>17.009069127350003</v>
      </c>
      <c r="L65" s="10">
        <v>1.6627331000000001</v>
      </c>
      <c r="M65" s="10">
        <v>5.2602722973499993</v>
      </c>
      <c r="N65" s="10">
        <v>10.086063730000001</v>
      </c>
      <c r="O65" s="10">
        <v>0</v>
      </c>
      <c r="P65" s="10">
        <f t="shared" si="65"/>
        <v>17.009069127350003</v>
      </c>
      <c r="Q65" s="10">
        <f t="shared" si="70"/>
        <v>1.6627331000000001</v>
      </c>
      <c r="R65" s="10">
        <f t="shared" si="66"/>
        <v>5.2602722973499993</v>
      </c>
      <c r="S65" s="10">
        <f t="shared" si="67"/>
        <v>10.086063730000001</v>
      </c>
      <c r="T65" s="10">
        <v>0</v>
      </c>
      <c r="U65" s="10">
        <v>0</v>
      </c>
      <c r="V65" s="10">
        <f t="shared" si="68"/>
        <v>17.009069127350003</v>
      </c>
      <c r="W65" s="10">
        <v>0</v>
      </c>
      <c r="X65" s="28">
        <f t="shared" si="25"/>
        <v>17.009069127349999</v>
      </c>
      <c r="Y65" s="10">
        <v>0</v>
      </c>
      <c r="Z65" s="10">
        <f t="shared" si="69"/>
        <v>17.009069127349999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f>[4]Лист1!$AL$63/1.2</f>
        <v>1.6627331000000001</v>
      </c>
      <c r="AG65" s="10">
        <v>1.6627331000000001</v>
      </c>
      <c r="AH65" s="10">
        <f>[4]Лист1!$AQ$63/1.2</f>
        <v>15.34633602735</v>
      </c>
      <c r="AI65" s="10">
        <f>AH65</f>
        <v>15.34633602735</v>
      </c>
      <c r="AJ65" s="10">
        <v>0</v>
      </c>
      <c r="AK65" s="10">
        <v>0</v>
      </c>
      <c r="AL65" s="10">
        <v>0</v>
      </c>
      <c r="AM65" s="10">
        <v>0</v>
      </c>
      <c r="AN65" s="10">
        <f t="shared" si="62"/>
        <v>17.009069127349999</v>
      </c>
      <c r="AO65" s="10">
        <f t="shared" si="63"/>
        <v>17.009069127349999</v>
      </c>
      <c r="AP65" s="15" t="s">
        <v>128</v>
      </c>
      <c r="AQ65" s="14" t="b">
        <f t="shared" si="47"/>
        <v>1</v>
      </c>
    </row>
    <row r="66" spans="1:43" ht="63" x14ac:dyDescent="0.25">
      <c r="A66" s="22" t="s">
        <v>118</v>
      </c>
      <c r="B66" s="23" t="s">
        <v>165</v>
      </c>
      <c r="C66" s="35" t="s">
        <v>173</v>
      </c>
      <c r="D66" s="21" t="s">
        <v>111</v>
      </c>
      <c r="E66" s="21">
        <v>2028</v>
      </c>
      <c r="F66" s="21">
        <v>2028</v>
      </c>
      <c r="G66" s="21">
        <f t="shared" ref="G66:G88" si="72">F66</f>
        <v>2028</v>
      </c>
      <c r="H66" s="10">
        <v>2.8209759399999998</v>
      </c>
      <c r="I66" s="7">
        <f>[3]Лист1!$K$70/1.2</f>
        <v>2.8209759399999998</v>
      </c>
      <c r="J66" s="10">
        <v>0</v>
      </c>
      <c r="K66" s="10">
        <f t="shared" si="71"/>
        <v>23.117701411399999</v>
      </c>
      <c r="L66" s="10">
        <v>4.43064956</v>
      </c>
      <c r="M66" s="10">
        <v>3.6114915713999993</v>
      </c>
      <c r="N66" s="10">
        <v>15.075560279999999</v>
      </c>
      <c r="O66" s="10">
        <v>0</v>
      </c>
      <c r="P66" s="10">
        <f t="shared" si="65"/>
        <v>23.117701411399999</v>
      </c>
      <c r="Q66" s="10">
        <f t="shared" si="70"/>
        <v>4.43064956</v>
      </c>
      <c r="R66" s="10">
        <f t="shared" si="66"/>
        <v>3.6114915713999993</v>
      </c>
      <c r="S66" s="10">
        <f t="shared" si="67"/>
        <v>15.075560279999999</v>
      </c>
      <c r="T66" s="10">
        <v>0</v>
      </c>
      <c r="U66" s="10">
        <v>0</v>
      </c>
      <c r="V66" s="10">
        <f t="shared" si="68"/>
        <v>23.117701411399999</v>
      </c>
      <c r="W66" s="10">
        <v>0</v>
      </c>
      <c r="X66" s="28">
        <f t="shared" si="25"/>
        <v>23.117701411399999</v>
      </c>
      <c r="Y66" s="10">
        <v>0</v>
      </c>
      <c r="Z66" s="10">
        <f t="shared" si="69"/>
        <v>23.117701411399999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f>[4]Лист1!$AV$64/1.2</f>
        <v>23.117701411399999</v>
      </c>
      <c r="AK66" s="10">
        <f>AJ66</f>
        <v>23.117701411399999</v>
      </c>
      <c r="AL66" s="10">
        <v>0</v>
      </c>
      <c r="AM66" s="10">
        <v>0</v>
      </c>
      <c r="AN66" s="10">
        <f t="shared" si="62"/>
        <v>23.117701411399999</v>
      </c>
      <c r="AO66" s="10">
        <f t="shared" si="63"/>
        <v>23.117701411399999</v>
      </c>
      <c r="AP66" s="15" t="s">
        <v>128</v>
      </c>
      <c r="AQ66" s="14" t="b">
        <f t="shared" si="47"/>
        <v>1</v>
      </c>
    </row>
    <row r="67" spans="1:43" ht="63" x14ac:dyDescent="0.25">
      <c r="A67" s="22" t="s">
        <v>119</v>
      </c>
      <c r="B67" s="23" t="s">
        <v>166</v>
      </c>
      <c r="C67" s="35" t="s">
        <v>174</v>
      </c>
      <c r="D67" s="21" t="s">
        <v>111</v>
      </c>
      <c r="E67" s="21">
        <v>2028</v>
      </c>
      <c r="F67" s="21">
        <v>2029</v>
      </c>
      <c r="G67" s="21">
        <f t="shared" si="72"/>
        <v>2029</v>
      </c>
      <c r="H67" s="10">
        <v>3.6709643599999997</v>
      </c>
      <c r="I67" s="7">
        <f>[3]Лист1!$K$71/1.2</f>
        <v>3.6709643599999997</v>
      </c>
      <c r="J67" s="10">
        <v>0</v>
      </c>
      <c r="K67" s="10">
        <f t="shared" si="71"/>
        <v>36.245989063049997</v>
      </c>
      <c r="L67" s="10">
        <v>3.0406682699999998</v>
      </c>
      <c r="M67" s="10">
        <v>8.7720597430499971</v>
      </c>
      <c r="N67" s="10">
        <v>24.433261050000002</v>
      </c>
      <c r="O67" s="10">
        <v>0</v>
      </c>
      <c r="P67" s="10">
        <f t="shared" si="65"/>
        <v>36.245989063049997</v>
      </c>
      <c r="Q67" s="10">
        <f t="shared" si="70"/>
        <v>3.0406682699999998</v>
      </c>
      <c r="R67" s="10">
        <f t="shared" si="66"/>
        <v>8.7720597430499971</v>
      </c>
      <c r="S67" s="10">
        <f t="shared" si="67"/>
        <v>24.433261050000002</v>
      </c>
      <c r="T67" s="10">
        <v>0</v>
      </c>
      <c r="U67" s="10">
        <v>0</v>
      </c>
      <c r="V67" s="10">
        <f t="shared" si="68"/>
        <v>36.245989063049997</v>
      </c>
      <c r="W67" s="10">
        <v>0</v>
      </c>
      <c r="X67" s="28">
        <f t="shared" si="25"/>
        <v>36.245989063049997</v>
      </c>
      <c r="Y67" s="10">
        <v>0</v>
      </c>
      <c r="Z67" s="10">
        <f t="shared" si="69"/>
        <v>36.245989063049997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10">
        <v>0</v>
      </c>
      <c r="AH67" s="10">
        <v>0</v>
      </c>
      <c r="AI67" s="10">
        <v>0</v>
      </c>
      <c r="AJ67" s="10">
        <f>[4]Лист1!$AV$65/1.2</f>
        <v>3.0406682699999998</v>
      </c>
      <c r="AK67" s="10">
        <f>AJ67</f>
        <v>3.0406682699999998</v>
      </c>
      <c r="AL67" s="10">
        <f>[4]Лист1!$BA$65/1.2</f>
        <v>33.205320793049999</v>
      </c>
      <c r="AM67" s="10">
        <f>AL67</f>
        <v>33.205320793049999</v>
      </c>
      <c r="AN67" s="10">
        <f t="shared" si="62"/>
        <v>36.245989063049997</v>
      </c>
      <c r="AO67" s="10">
        <f t="shared" si="63"/>
        <v>36.245989063049997</v>
      </c>
      <c r="AP67" s="15" t="s">
        <v>128</v>
      </c>
      <c r="AQ67" s="14" t="b">
        <f t="shared" si="47"/>
        <v>1</v>
      </c>
    </row>
    <row r="68" spans="1:43" ht="63" x14ac:dyDescent="0.25">
      <c r="A68" s="22" t="s">
        <v>120</v>
      </c>
      <c r="B68" s="23" t="s">
        <v>140</v>
      </c>
      <c r="C68" s="35" t="s">
        <v>175</v>
      </c>
      <c r="D68" s="21" t="s">
        <v>111</v>
      </c>
      <c r="E68" s="21">
        <v>2025</v>
      </c>
      <c r="F68" s="21">
        <v>2025</v>
      </c>
      <c r="G68" s="21">
        <f t="shared" si="72"/>
        <v>2025</v>
      </c>
      <c r="H68" s="10">
        <v>6.819567E-2</v>
      </c>
      <c r="I68" s="7">
        <f>[3]Лист1!$K$72/1.2</f>
        <v>6.819567E-2</v>
      </c>
      <c r="J68" s="10">
        <v>0</v>
      </c>
      <c r="K68" s="10">
        <f t="shared" si="71"/>
        <v>0.57357543119999999</v>
      </c>
      <c r="L68" s="10">
        <v>0</v>
      </c>
      <c r="M68" s="10">
        <v>0.13429319119999999</v>
      </c>
      <c r="N68" s="10">
        <v>0.43928223999999999</v>
      </c>
      <c r="O68" s="10">
        <v>0</v>
      </c>
      <c r="P68" s="10">
        <f t="shared" si="65"/>
        <v>0.57357543119999999</v>
      </c>
      <c r="Q68" s="10">
        <f t="shared" si="70"/>
        <v>0</v>
      </c>
      <c r="R68" s="10">
        <f t="shared" si="66"/>
        <v>0.13429319119999999</v>
      </c>
      <c r="S68" s="10">
        <f t="shared" si="67"/>
        <v>0.43928223999999999</v>
      </c>
      <c r="T68" s="10">
        <v>0</v>
      </c>
      <c r="U68" s="10">
        <v>0</v>
      </c>
      <c r="V68" s="10">
        <f t="shared" si="68"/>
        <v>0.57357543119999999</v>
      </c>
      <c r="W68" s="10">
        <v>0</v>
      </c>
      <c r="X68" s="28">
        <f t="shared" si="25"/>
        <v>0.5735754312000001</v>
      </c>
      <c r="Y68" s="10">
        <v>0</v>
      </c>
      <c r="Z68" s="10">
        <f t="shared" si="69"/>
        <v>0.57357543119999999</v>
      </c>
      <c r="AA68" s="10">
        <v>0</v>
      </c>
      <c r="AB68" s="10">
        <v>0</v>
      </c>
      <c r="AC68" s="10">
        <v>0</v>
      </c>
      <c r="AD68" s="10">
        <f>[4]Лист1!$AB$66/1.2</f>
        <v>0.5735754312000001</v>
      </c>
      <c r="AE68" s="10">
        <v>0.57357543119999999</v>
      </c>
      <c r="AF68" s="10">
        <v>0</v>
      </c>
      <c r="AG68" s="10">
        <v>0</v>
      </c>
      <c r="AH68" s="10">
        <v>0</v>
      </c>
      <c r="AI68" s="10">
        <v>0</v>
      </c>
      <c r="AJ68" s="10">
        <v>0</v>
      </c>
      <c r="AK68" s="10">
        <v>0</v>
      </c>
      <c r="AL68" s="10">
        <v>0</v>
      </c>
      <c r="AM68" s="10">
        <v>0</v>
      </c>
      <c r="AN68" s="10">
        <f t="shared" si="62"/>
        <v>0.5735754312000001</v>
      </c>
      <c r="AO68" s="10">
        <f t="shared" si="63"/>
        <v>0.57357543119999999</v>
      </c>
      <c r="AP68" s="15" t="s">
        <v>128</v>
      </c>
      <c r="AQ68" s="14" t="b">
        <f t="shared" ref="AQ68:AQ88" si="73">AO68=P68</f>
        <v>1</v>
      </c>
    </row>
    <row r="69" spans="1:43" ht="63" x14ac:dyDescent="0.25">
      <c r="A69" s="22" t="s">
        <v>121</v>
      </c>
      <c r="B69" s="23" t="s">
        <v>244</v>
      </c>
      <c r="C69" s="35" t="s">
        <v>176</v>
      </c>
      <c r="D69" s="21" t="s">
        <v>111</v>
      </c>
      <c r="E69" s="21">
        <v>2027</v>
      </c>
      <c r="F69" s="21">
        <v>2027</v>
      </c>
      <c r="G69" s="21">
        <f t="shared" si="72"/>
        <v>2027</v>
      </c>
      <c r="H69" s="10">
        <v>1.6464946899999999</v>
      </c>
      <c r="I69" s="7">
        <f>[3]Лист1!$K$73/1.2</f>
        <v>1.6464946899999999</v>
      </c>
      <c r="J69" s="10">
        <v>0</v>
      </c>
      <c r="K69" s="10">
        <v>16.05629957</v>
      </c>
      <c r="L69" s="10">
        <v>0</v>
      </c>
      <c r="M69" s="10">
        <v>4.333903797611601</v>
      </c>
      <c r="N69" s="10">
        <v>11.722395772388399</v>
      </c>
      <c r="O69" s="10">
        <v>0</v>
      </c>
      <c r="P69" s="10">
        <f t="shared" si="65"/>
        <v>16.05629957</v>
      </c>
      <c r="Q69" s="10">
        <f t="shared" si="70"/>
        <v>0</v>
      </c>
      <c r="R69" s="10">
        <f t="shared" si="66"/>
        <v>4.333903797611601</v>
      </c>
      <c r="S69" s="10">
        <f t="shared" si="67"/>
        <v>11.722395772388399</v>
      </c>
      <c r="T69" s="10">
        <v>0</v>
      </c>
      <c r="U69" s="10">
        <v>0</v>
      </c>
      <c r="V69" s="10">
        <f t="shared" si="68"/>
        <v>16.05629957</v>
      </c>
      <c r="W69" s="10">
        <v>0</v>
      </c>
      <c r="X69" s="28">
        <f t="shared" si="25"/>
        <v>16.05629957</v>
      </c>
      <c r="Y69" s="10">
        <v>0</v>
      </c>
      <c r="Z69" s="10">
        <f t="shared" si="69"/>
        <v>16.05629957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f>K69</f>
        <v>16.05629957</v>
      </c>
      <c r="AI69" s="10">
        <f>AH69</f>
        <v>16.05629957</v>
      </c>
      <c r="AJ69" s="10">
        <v>0</v>
      </c>
      <c r="AK69" s="10">
        <v>0</v>
      </c>
      <c r="AL69" s="10">
        <v>0</v>
      </c>
      <c r="AM69" s="10">
        <v>0</v>
      </c>
      <c r="AN69" s="10">
        <f t="shared" si="62"/>
        <v>16.05629957</v>
      </c>
      <c r="AO69" s="10">
        <f t="shared" si="63"/>
        <v>16.05629957</v>
      </c>
      <c r="AP69" s="15" t="s">
        <v>128</v>
      </c>
      <c r="AQ69" s="14" t="b">
        <f t="shared" si="73"/>
        <v>1</v>
      </c>
    </row>
    <row r="70" spans="1:43" ht="63" x14ac:dyDescent="0.25">
      <c r="A70" s="22" t="s">
        <v>122</v>
      </c>
      <c r="B70" s="23" t="s">
        <v>245</v>
      </c>
      <c r="C70" s="35" t="s">
        <v>177</v>
      </c>
      <c r="D70" s="21" t="s">
        <v>111</v>
      </c>
      <c r="E70" s="21">
        <v>2029</v>
      </c>
      <c r="F70" s="21">
        <v>2029</v>
      </c>
      <c r="G70" s="21">
        <f t="shared" si="72"/>
        <v>2029</v>
      </c>
      <c r="H70" s="10">
        <v>1.0876256693999999</v>
      </c>
      <c r="I70" s="7">
        <f>[3]Лист1!$K$74/1.2</f>
        <v>1.0876256693999999</v>
      </c>
      <c r="J70" s="10">
        <v>0</v>
      </c>
      <c r="K70" s="10">
        <v>10.85539005</v>
      </c>
      <c r="L70" s="10">
        <v>0</v>
      </c>
      <c r="M70" s="10">
        <f>K70-N70</f>
        <v>1.8227375805760708</v>
      </c>
      <c r="N70" s="10">
        <v>9.0326524694239296</v>
      </c>
      <c r="O70" s="10">
        <v>0</v>
      </c>
      <c r="P70" s="10">
        <f t="shared" si="65"/>
        <v>10.85539005</v>
      </c>
      <c r="Q70" s="10">
        <f t="shared" si="70"/>
        <v>0</v>
      </c>
      <c r="R70" s="10">
        <f t="shared" si="66"/>
        <v>1.8227375805760708</v>
      </c>
      <c r="S70" s="10">
        <f t="shared" si="67"/>
        <v>9.0326524694239296</v>
      </c>
      <c r="T70" s="10">
        <v>0</v>
      </c>
      <c r="U70" s="10">
        <v>0</v>
      </c>
      <c r="V70" s="10">
        <f t="shared" si="68"/>
        <v>10.85539005</v>
      </c>
      <c r="W70" s="10">
        <v>0</v>
      </c>
      <c r="X70" s="28">
        <f t="shared" si="25"/>
        <v>10.85539005</v>
      </c>
      <c r="Y70" s="10">
        <v>0</v>
      </c>
      <c r="Z70" s="10">
        <f t="shared" si="69"/>
        <v>10.85539005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10.85539005</v>
      </c>
      <c r="AM70" s="10">
        <f>AL70</f>
        <v>10.85539005</v>
      </c>
      <c r="AN70" s="10">
        <f t="shared" si="62"/>
        <v>10.85539005</v>
      </c>
      <c r="AO70" s="10">
        <f t="shared" si="63"/>
        <v>10.85539005</v>
      </c>
      <c r="AP70" s="15" t="s">
        <v>128</v>
      </c>
      <c r="AQ70" s="14" t="b">
        <f t="shared" si="73"/>
        <v>1</v>
      </c>
    </row>
    <row r="71" spans="1:43" ht="63" x14ac:dyDescent="0.25">
      <c r="A71" s="22" t="s">
        <v>123</v>
      </c>
      <c r="B71" s="23" t="s">
        <v>141</v>
      </c>
      <c r="C71" s="35" t="s">
        <v>178</v>
      </c>
      <c r="D71" s="21" t="s">
        <v>111</v>
      </c>
      <c r="E71" s="21">
        <v>2028</v>
      </c>
      <c r="F71" s="21">
        <v>2028</v>
      </c>
      <c r="G71" s="21">
        <f t="shared" si="72"/>
        <v>2028</v>
      </c>
      <c r="H71" s="10">
        <v>6.3425400215999996</v>
      </c>
      <c r="I71" s="7">
        <f>[3]Лист1!$K$75/1.2</f>
        <v>6.3425400215999996</v>
      </c>
      <c r="J71" s="10">
        <v>0</v>
      </c>
      <c r="K71" s="10">
        <f t="shared" si="71"/>
        <v>55.134959751899999</v>
      </c>
      <c r="L71" s="10">
        <v>0</v>
      </c>
      <c r="M71" s="10">
        <v>6.2551412918999958</v>
      </c>
      <c r="N71" s="10">
        <v>48.879818460000003</v>
      </c>
      <c r="O71" s="10">
        <v>0</v>
      </c>
      <c r="P71" s="10">
        <f t="shared" si="65"/>
        <v>55.134959751899999</v>
      </c>
      <c r="Q71" s="10">
        <f t="shared" si="70"/>
        <v>0</v>
      </c>
      <c r="R71" s="10">
        <f t="shared" si="66"/>
        <v>6.2551412918999958</v>
      </c>
      <c r="S71" s="10">
        <f t="shared" si="67"/>
        <v>48.879818460000003</v>
      </c>
      <c r="T71" s="10">
        <v>0</v>
      </c>
      <c r="U71" s="10">
        <v>0</v>
      </c>
      <c r="V71" s="10">
        <f t="shared" si="68"/>
        <v>55.134959751899999</v>
      </c>
      <c r="W71" s="10">
        <v>0</v>
      </c>
      <c r="X71" s="28">
        <f t="shared" si="25"/>
        <v>55.134959751899999</v>
      </c>
      <c r="Y71" s="10">
        <v>0</v>
      </c>
      <c r="Z71" s="10">
        <f t="shared" si="69"/>
        <v>55.134959751899999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10">
        <v>0</v>
      </c>
      <c r="AH71" s="10">
        <v>0</v>
      </c>
      <c r="AI71" s="10">
        <v>0</v>
      </c>
      <c r="AJ71" s="10">
        <f>[4]Лист1!$AV$69/1.2</f>
        <v>55.134959751899999</v>
      </c>
      <c r="AK71" s="10">
        <f>AJ71</f>
        <v>55.134959751899999</v>
      </c>
      <c r="AL71" s="10">
        <v>0</v>
      </c>
      <c r="AM71" s="10">
        <v>0</v>
      </c>
      <c r="AN71" s="10">
        <f t="shared" si="62"/>
        <v>55.134959751899999</v>
      </c>
      <c r="AO71" s="10">
        <f t="shared" si="63"/>
        <v>55.134959751899999</v>
      </c>
      <c r="AP71" s="15" t="s">
        <v>128</v>
      </c>
      <c r="AQ71" s="14" t="b">
        <f t="shared" si="73"/>
        <v>1</v>
      </c>
    </row>
    <row r="72" spans="1:43" ht="63" x14ac:dyDescent="0.25">
      <c r="A72" s="22" t="s">
        <v>124</v>
      </c>
      <c r="B72" s="23" t="s">
        <v>142</v>
      </c>
      <c r="C72" s="35" t="s">
        <v>179</v>
      </c>
      <c r="D72" s="21" t="s">
        <v>111</v>
      </c>
      <c r="E72" s="21">
        <v>2029</v>
      </c>
      <c r="F72" s="21">
        <v>2029</v>
      </c>
      <c r="G72" s="21">
        <f t="shared" si="72"/>
        <v>2029</v>
      </c>
      <c r="H72" s="10">
        <v>5.1025549799999999</v>
      </c>
      <c r="I72" s="7">
        <f>[3]Лист1!$K$76/1.2</f>
        <v>5.1025549799999999</v>
      </c>
      <c r="J72" s="10">
        <v>0</v>
      </c>
      <c r="K72" s="10">
        <f t="shared" si="71"/>
        <v>46.546840498800002</v>
      </c>
      <c r="L72" s="10">
        <v>0</v>
      </c>
      <c r="M72" s="10">
        <v>5.455711148799999</v>
      </c>
      <c r="N72" s="10">
        <v>41.091129350000003</v>
      </c>
      <c r="O72" s="10">
        <v>0</v>
      </c>
      <c r="P72" s="10">
        <f t="shared" si="65"/>
        <v>46.546840498800002</v>
      </c>
      <c r="Q72" s="10">
        <f t="shared" si="70"/>
        <v>0</v>
      </c>
      <c r="R72" s="10">
        <f t="shared" si="66"/>
        <v>5.455711148799999</v>
      </c>
      <c r="S72" s="10">
        <f t="shared" si="67"/>
        <v>41.091129350000003</v>
      </c>
      <c r="T72" s="10">
        <v>0</v>
      </c>
      <c r="U72" s="10">
        <v>0</v>
      </c>
      <c r="V72" s="10">
        <f t="shared" si="68"/>
        <v>46.546840498800002</v>
      </c>
      <c r="W72" s="10">
        <v>0</v>
      </c>
      <c r="X72" s="28">
        <f t="shared" si="25"/>
        <v>46.546840498800002</v>
      </c>
      <c r="Y72" s="10">
        <v>0</v>
      </c>
      <c r="Z72" s="10">
        <f t="shared" si="69"/>
        <v>46.546840498800002</v>
      </c>
      <c r="AA72" s="10">
        <v>0</v>
      </c>
      <c r="AB72" s="10">
        <v>0</v>
      </c>
      <c r="AC72" s="10">
        <v>0</v>
      </c>
      <c r="AD72" s="10">
        <f>L72</f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f>[4]Лист1!$BA$70/1.2</f>
        <v>46.546840498800002</v>
      </c>
      <c r="AM72" s="10">
        <f>AL72</f>
        <v>46.546840498800002</v>
      </c>
      <c r="AN72" s="10">
        <f t="shared" si="62"/>
        <v>46.546840498800002</v>
      </c>
      <c r="AO72" s="10">
        <f t="shared" si="63"/>
        <v>46.546840498800002</v>
      </c>
      <c r="AP72" s="15" t="s">
        <v>128</v>
      </c>
      <c r="AQ72" s="14" t="b">
        <f t="shared" si="73"/>
        <v>1</v>
      </c>
    </row>
    <row r="73" spans="1:43" ht="63" x14ac:dyDescent="0.25">
      <c r="A73" s="22" t="s">
        <v>125</v>
      </c>
      <c r="B73" s="23" t="s">
        <v>143</v>
      </c>
      <c r="C73" s="35" t="s">
        <v>180</v>
      </c>
      <c r="D73" s="21" t="s">
        <v>111</v>
      </c>
      <c r="E73" s="21">
        <v>2029</v>
      </c>
      <c r="F73" s="21">
        <v>2029</v>
      </c>
      <c r="G73" s="21">
        <f t="shared" si="72"/>
        <v>2029</v>
      </c>
      <c r="H73" s="10">
        <v>5.1025549799999999</v>
      </c>
      <c r="I73" s="7">
        <f>[3]Лист1!$K$77/1.2</f>
        <v>5.1025549799999999</v>
      </c>
      <c r="J73" s="10">
        <v>0</v>
      </c>
      <c r="K73" s="10">
        <f>L73+M73+N73+O73</f>
        <v>46.546840498800002</v>
      </c>
      <c r="L73" s="10">
        <v>0</v>
      </c>
      <c r="M73" s="10">
        <v>5.455711148799999</v>
      </c>
      <c r="N73" s="10">
        <v>41.091129350000003</v>
      </c>
      <c r="O73" s="10">
        <v>0</v>
      </c>
      <c r="P73" s="10">
        <f t="shared" si="65"/>
        <v>46.546840498800002</v>
      </c>
      <c r="Q73" s="10">
        <f t="shared" si="70"/>
        <v>0</v>
      </c>
      <c r="R73" s="10">
        <f t="shared" si="66"/>
        <v>5.455711148799999</v>
      </c>
      <c r="S73" s="10">
        <f t="shared" si="67"/>
        <v>41.091129350000003</v>
      </c>
      <c r="T73" s="10">
        <v>0</v>
      </c>
      <c r="U73" s="10">
        <v>0</v>
      </c>
      <c r="V73" s="10">
        <f t="shared" si="68"/>
        <v>46.546840498800002</v>
      </c>
      <c r="W73" s="10">
        <v>0</v>
      </c>
      <c r="X73" s="28">
        <f t="shared" si="25"/>
        <v>46.546840498800002</v>
      </c>
      <c r="Y73" s="10">
        <v>0</v>
      </c>
      <c r="Z73" s="10">
        <f t="shared" si="69"/>
        <v>46.546840498800002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10">
        <v>0</v>
      </c>
      <c r="AH73" s="10">
        <v>0</v>
      </c>
      <c r="AI73" s="10">
        <v>0</v>
      </c>
      <c r="AJ73" s="10">
        <v>0</v>
      </c>
      <c r="AK73" s="10">
        <v>0</v>
      </c>
      <c r="AL73" s="10">
        <v>46.546840498800002</v>
      </c>
      <c r="AM73" s="10">
        <f>AL73</f>
        <v>46.546840498800002</v>
      </c>
      <c r="AN73" s="10">
        <f t="shared" si="62"/>
        <v>46.546840498800002</v>
      </c>
      <c r="AO73" s="10">
        <f t="shared" si="63"/>
        <v>46.546840498800002</v>
      </c>
      <c r="AP73" s="15" t="s">
        <v>128</v>
      </c>
      <c r="AQ73" s="14" t="b">
        <f t="shared" si="73"/>
        <v>1</v>
      </c>
    </row>
    <row r="74" spans="1:43" ht="63" x14ac:dyDescent="0.25">
      <c r="A74" s="22" t="s">
        <v>193</v>
      </c>
      <c r="B74" s="23" t="s">
        <v>202</v>
      </c>
      <c r="C74" s="36" t="s">
        <v>211</v>
      </c>
      <c r="D74" s="21" t="s">
        <v>111</v>
      </c>
      <c r="E74" s="21">
        <v>2024</v>
      </c>
      <c r="F74" s="21">
        <v>2024</v>
      </c>
      <c r="G74" s="21">
        <f t="shared" si="72"/>
        <v>2024</v>
      </c>
      <c r="H74" s="10">
        <v>6.6362416666666668</v>
      </c>
      <c r="I74" s="7">
        <f>[3]Лист1!$K$78/1.2</f>
        <v>7.3042013249999993</v>
      </c>
      <c r="J74" s="10">
        <f>[5]Лист1!$L$73/1.2</f>
        <v>0</v>
      </c>
      <c r="K74" s="10">
        <f t="shared" ref="K74:K81" si="74">L74+M74+N74+O74</f>
        <v>52.50567538</v>
      </c>
      <c r="L74" s="10">
        <v>0</v>
      </c>
      <c r="M74" s="10">
        <v>9.6636042799999995</v>
      </c>
      <c r="N74" s="10">
        <v>42.842071099999998</v>
      </c>
      <c r="O74" s="10">
        <v>0</v>
      </c>
      <c r="P74" s="10">
        <f t="shared" si="65"/>
        <v>56.896449200000006</v>
      </c>
      <c r="Q74" s="10">
        <f t="shared" si="70"/>
        <v>0</v>
      </c>
      <c r="R74" s="10">
        <v>10.834261200000007</v>
      </c>
      <c r="S74" s="10">
        <v>46.062187999999999</v>
      </c>
      <c r="T74" s="10">
        <v>0</v>
      </c>
      <c r="U74" s="10">
        <v>0</v>
      </c>
      <c r="V74" s="10">
        <f t="shared" si="68"/>
        <v>52.50567538</v>
      </c>
      <c r="W74" s="10">
        <v>0</v>
      </c>
      <c r="X74" s="28">
        <f t="shared" si="25"/>
        <v>0</v>
      </c>
      <c r="Y74" s="10">
        <v>0</v>
      </c>
      <c r="Z74" s="10">
        <f t="shared" si="69"/>
        <v>0</v>
      </c>
      <c r="AA74" s="10">
        <v>0</v>
      </c>
      <c r="AB74" s="10">
        <f>[5]Лист1!$AB$73/1.2</f>
        <v>52.505675376599996</v>
      </c>
      <c r="AC74" s="10">
        <v>56.896449199999999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</v>
      </c>
      <c r="AM74" s="10">
        <v>0</v>
      </c>
      <c r="AN74" s="10">
        <f t="shared" si="62"/>
        <v>52.505675376599996</v>
      </c>
      <c r="AO74" s="10">
        <f t="shared" si="63"/>
        <v>56.896449199999999</v>
      </c>
      <c r="AP74" s="15" t="s">
        <v>128</v>
      </c>
      <c r="AQ74" s="14" t="b">
        <f t="shared" si="73"/>
        <v>1</v>
      </c>
    </row>
    <row r="75" spans="1:43" ht="63" x14ac:dyDescent="0.25">
      <c r="A75" s="22" t="s">
        <v>194</v>
      </c>
      <c r="B75" s="23" t="s">
        <v>203</v>
      </c>
      <c r="C75" s="36" t="s">
        <v>212</v>
      </c>
      <c r="D75" s="21" t="s">
        <v>111</v>
      </c>
      <c r="E75" s="21">
        <v>2023</v>
      </c>
      <c r="F75" s="21">
        <v>2024</v>
      </c>
      <c r="G75" s="21">
        <f t="shared" si="72"/>
        <v>2024</v>
      </c>
      <c r="H75" s="10">
        <v>0.38244146666666667</v>
      </c>
      <c r="I75" s="7">
        <f>[3]Лист1!$K$79/1.2</f>
        <v>0.35133462500000001</v>
      </c>
      <c r="J75" s="10">
        <v>0</v>
      </c>
      <c r="K75" s="10">
        <f t="shared" si="74"/>
        <v>4.1119726050000001</v>
      </c>
      <c r="L75" s="10">
        <v>0.3</v>
      </c>
      <c r="M75" s="10">
        <v>1.5678042649999999</v>
      </c>
      <c r="N75" s="10">
        <v>2.2441683400000003</v>
      </c>
      <c r="O75" s="10">
        <v>0</v>
      </c>
      <c r="P75" s="10">
        <f t="shared" si="65"/>
        <v>3.8554916499999998</v>
      </c>
      <c r="Q75" s="10"/>
      <c r="R75" s="10">
        <v>2.1558706499999998</v>
      </c>
      <c r="S75" s="10">
        <v>1.699621</v>
      </c>
      <c r="T75" s="10">
        <v>0</v>
      </c>
      <c r="U75" s="10">
        <v>0</v>
      </c>
      <c r="V75" s="10">
        <f t="shared" si="68"/>
        <v>4.1119726050000001</v>
      </c>
      <c r="W75" s="10">
        <v>0</v>
      </c>
      <c r="X75" s="28">
        <f t="shared" si="25"/>
        <v>0</v>
      </c>
      <c r="Y75" s="10">
        <v>0</v>
      </c>
      <c r="Z75" s="10">
        <f t="shared" si="69"/>
        <v>0</v>
      </c>
      <c r="AA75" s="10">
        <f>0.36/1.2</f>
        <v>0.3</v>
      </c>
      <c r="AB75" s="10">
        <f>[5]Лист1!$AB$74/1.2</f>
        <v>3.8119726050000002</v>
      </c>
      <c r="AC75" s="10">
        <v>3.8554916499999998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f t="shared" si="62"/>
        <v>3.8119726050000002</v>
      </c>
      <c r="AO75" s="10">
        <f t="shared" si="63"/>
        <v>3.8554916499999998</v>
      </c>
      <c r="AP75" s="15" t="s">
        <v>128</v>
      </c>
      <c r="AQ75" s="14" t="b">
        <f t="shared" si="73"/>
        <v>1</v>
      </c>
    </row>
    <row r="76" spans="1:43" ht="63" x14ac:dyDescent="0.25">
      <c r="A76" s="22" t="s">
        <v>195</v>
      </c>
      <c r="B76" s="23" t="s">
        <v>204</v>
      </c>
      <c r="C76" s="36" t="s">
        <v>213</v>
      </c>
      <c r="D76" s="21" t="s">
        <v>111</v>
      </c>
      <c r="E76" s="21">
        <v>2022</v>
      </c>
      <c r="F76" s="21">
        <v>2024</v>
      </c>
      <c r="G76" s="21">
        <f t="shared" si="72"/>
        <v>2024</v>
      </c>
      <c r="H76" s="10">
        <v>4.2408890833333333</v>
      </c>
      <c r="I76" s="7">
        <f>[3]Лист1!$K$80/1.2</f>
        <v>5.0168126500000003</v>
      </c>
      <c r="J76" s="10">
        <v>1.1000000000000001</v>
      </c>
      <c r="K76" s="10">
        <f t="shared" si="74"/>
        <v>34.168982720000002</v>
      </c>
      <c r="L76" s="10">
        <v>1.1000000000000001</v>
      </c>
      <c r="M76" s="10">
        <v>6.4363645600000003</v>
      </c>
      <c r="N76" s="10">
        <v>26.632618160000003</v>
      </c>
      <c r="O76" s="10">
        <v>0</v>
      </c>
      <c r="P76" s="10">
        <v>34.502062449999997</v>
      </c>
      <c r="Q76" s="10">
        <f>0.00768691+L76</f>
        <v>1.1076869100000002</v>
      </c>
      <c r="R76" s="10">
        <v>4.165927540000002</v>
      </c>
      <c r="S76" s="10">
        <v>30.328448000000002</v>
      </c>
      <c r="T76" s="10">
        <v>0</v>
      </c>
      <c r="U76" s="10">
        <v>0</v>
      </c>
      <c r="V76" s="10">
        <v>34.168982720000002</v>
      </c>
      <c r="W76" s="10">
        <v>0</v>
      </c>
      <c r="X76" s="28">
        <f t="shared" si="25"/>
        <v>0</v>
      </c>
      <c r="Y76" s="10">
        <v>0</v>
      </c>
      <c r="Z76" s="10">
        <f t="shared" si="69"/>
        <v>0</v>
      </c>
      <c r="AA76" s="10">
        <v>0</v>
      </c>
      <c r="AB76" s="10">
        <f>[5]Лист1!$AB$75/1.2</f>
        <v>33.068982720000001</v>
      </c>
      <c r="AC76" s="10">
        <v>34.502062449999997</v>
      </c>
      <c r="AD76" s="10">
        <v>0</v>
      </c>
      <c r="AE76" s="10">
        <v>0</v>
      </c>
      <c r="AF76" s="10">
        <v>0</v>
      </c>
      <c r="AG76" s="10">
        <v>0</v>
      </c>
      <c r="AH76" s="10">
        <v>0</v>
      </c>
      <c r="AI76" s="10">
        <v>0</v>
      </c>
      <c r="AJ76" s="10">
        <v>0</v>
      </c>
      <c r="AK76" s="10">
        <v>0</v>
      </c>
      <c r="AL76" s="10">
        <v>0</v>
      </c>
      <c r="AM76" s="10">
        <v>0</v>
      </c>
      <c r="AN76" s="10">
        <f t="shared" si="62"/>
        <v>33.068982720000001</v>
      </c>
      <c r="AO76" s="10">
        <f t="shared" si="63"/>
        <v>34.502062449999997</v>
      </c>
      <c r="AP76" s="15" t="s">
        <v>128</v>
      </c>
      <c r="AQ76" s="14" t="b">
        <f t="shared" si="73"/>
        <v>1</v>
      </c>
    </row>
    <row r="77" spans="1:43" ht="63" x14ac:dyDescent="0.25">
      <c r="A77" s="22" t="s">
        <v>196</v>
      </c>
      <c r="B77" s="23" t="s">
        <v>205</v>
      </c>
      <c r="C77" s="36" t="s">
        <v>214</v>
      </c>
      <c r="D77" s="21" t="s">
        <v>111</v>
      </c>
      <c r="E77" s="21">
        <v>2024</v>
      </c>
      <c r="F77" s="21">
        <v>2024</v>
      </c>
      <c r="G77" s="21">
        <f t="shared" si="72"/>
        <v>2024</v>
      </c>
      <c r="H77" s="10">
        <v>9.2034833333333343E-2</v>
      </c>
      <c r="I77" s="7">
        <f>[3]Лист1!$K$81/1.2</f>
        <v>9.9223641666666682E-2</v>
      </c>
      <c r="J77" s="10">
        <v>0</v>
      </c>
      <c r="K77" s="10">
        <f t="shared" si="74"/>
        <v>0.73799601000000004</v>
      </c>
      <c r="L77" s="10">
        <v>0</v>
      </c>
      <c r="M77" s="10">
        <v>0.18490565</v>
      </c>
      <c r="N77" s="10">
        <v>0.55309036</v>
      </c>
      <c r="O77" s="10">
        <v>0</v>
      </c>
      <c r="P77" s="10">
        <f t="shared" ref="P77:P88" si="75">SUM(Q77:T77)</f>
        <v>0.78851488000000003</v>
      </c>
      <c r="Q77" s="10">
        <v>0</v>
      </c>
      <c r="R77" s="10">
        <v>0.21377588000000003</v>
      </c>
      <c r="S77" s="10">
        <v>0.574739</v>
      </c>
      <c r="T77" s="10">
        <v>0</v>
      </c>
      <c r="U77" s="10">
        <v>0</v>
      </c>
      <c r="V77" s="10">
        <f t="shared" ref="V77:V84" si="76">K77</f>
        <v>0.73799601000000004</v>
      </c>
      <c r="W77" s="10">
        <v>0</v>
      </c>
      <c r="X77" s="28">
        <f t="shared" si="25"/>
        <v>0</v>
      </c>
      <c r="Y77" s="10">
        <v>0</v>
      </c>
      <c r="Z77" s="10">
        <f t="shared" si="69"/>
        <v>0</v>
      </c>
      <c r="AA77" s="10">
        <v>0</v>
      </c>
      <c r="AB77" s="10">
        <f>[5]Лист1!$AB$76/1.2</f>
        <v>0.73799600999999992</v>
      </c>
      <c r="AC77" s="10">
        <v>0.78851488000000003</v>
      </c>
      <c r="AD77" s="10">
        <v>0</v>
      </c>
      <c r="AE77" s="10">
        <v>0</v>
      </c>
      <c r="AF77" s="10">
        <v>0</v>
      </c>
      <c r="AG77" s="10">
        <v>0</v>
      </c>
      <c r="AH77" s="10">
        <v>0</v>
      </c>
      <c r="AI77" s="10">
        <v>0</v>
      </c>
      <c r="AJ77" s="10">
        <v>0</v>
      </c>
      <c r="AK77" s="10">
        <v>0</v>
      </c>
      <c r="AL77" s="10">
        <v>0</v>
      </c>
      <c r="AM77" s="10">
        <v>0</v>
      </c>
      <c r="AN77" s="10">
        <f t="shared" si="62"/>
        <v>0.73799600999999992</v>
      </c>
      <c r="AO77" s="10">
        <f t="shared" si="63"/>
        <v>0.78851488000000003</v>
      </c>
      <c r="AP77" s="15" t="s">
        <v>128</v>
      </c>
      <c r="AQ77" s="14" t="b">
        <f t="shared" si="73"/>
        <v>1</v>
      </c>
    </row>
    <row r="78" spans="1:43" ht="63" x14ac:dyDescent="0.25">
      <c r="A78" s="22" t="s">
        <v>197</v>
      </c>
      <c r="B78" s="23" t="s">
        <v>206</v>
      </c>
      <c r="C78" s="36" t="s">
        <v>215</v>
      </c>
      <c r="D78" s="21" t="s">
        <v>111</v>
      </c>
      <c r="E78" s="21">
        <v>2024</v>
      </c>
      <c r="F78" s="21">
        <v>2024</v>
      </c>
      <c r="G78" s="21">
        <f t="shared" si="72"/>
        <v>2024</v>
      </c>
      <c r="H78" s="10">
        <v>0.1590279</v>
      </c>
      <c r="I78" s="7">
        <f>[3]Лист1!$K$82/1.2</f>
        <v>0.16622562500000002</v>
      </c>
      <c r="J78" s="10">
        <v>0</v>
      </c>
      <c r="K78" s="10">
        <f t="shared" si="74"/>
        <v>1.20780372</v>
      </c>
      <c r="L78" s="10">
        <v>0</v>
      </c>
      <c r="M78" s="10">
        <v>0.29934172999999997</v>
      </c>
      <c r="N78" s="10">
        <v>0.90846199000000005</v>
      </c>
      <c r="O78" s="10">
        <v>0</v>
      </c>
      <c r="P78" s="10">
        <f t="shared" si="75"/>
        <v>1.2338797099999999</v>
      </c>
      <c r="Q78" s="10">
        <v>0</v>
      </c>
      <c r="R78" s="10">
        <v>0.25327970999999994</v>
      </c>
      <c r="S78" s="10">
        <v>0.98059999999999992</v>
      </c>
      <c r="T78" s="10">
        <v>0</v>
      </c>
      <c r="U78" s="10">
        <v>0</v>
      </c>
      <c r="V78" s="10">
        <f t="shared" si="76"/>
        <v>1.20780372</v>
      </c>
      <c r="W78" s="10">
        <v>0</v>
      </c>
      <c r="X78" s="28">
        <f t="shared" si="25"/>
        <v>0</v>
      </c>
      <c r="Y78" s="10">
        <v>0</v>
      </c>
      <c r="Z78" s="10">
        <f t="shared" si="69"/>
        <v>0</v>
      </c>
      <c r="AA78" s="10">
        <v>0</v>
      </c>
      <c r="AB78" s="10">
        <f>[5]Лист1!$AB$77/1.2</f>
        <v>1.20780372</v>
      </c>
      <c r="AC78" s="10">
        <v>1.2338797100000001</v>
      </c>
      <c r="AD78" s="10">
        <v>0</v>
      </c>
      <c r="AE78" s="10">
        <v>0</v>
      </c>
      <c r="AF78" s="10">
        <v>0</v>
      </c>
      <c r="AG78" s="10">
        <v>0</v>
      </c>
      <c r="AH78" s="10">
        <v>0</v>
      </c>
      <c r="AI78" s="10">
        <v>0</v>
      </c>
      <c r="AJ78" s="10">
        <v>0</v>
      </c>
      <c r="AK78" s="10">
        <v>0</v>
      </c>
      <c r="AL78" s="10">
        <v>0</v>
      </c>
      <c r="AM78" s="10">
        <v>0</v>
      </c>
      <c r="AN78" s="10">
        <f t="shared" si="62"/>
        <v>1.20780372</v>
      </c>
      <c r="AO78" s="10">
        <f t="shared" si="63"/>
        <v>1.2338797100000001</v>
      </c>
      <c r="AP78" s="15" t="s">
        <v>128</v>
      </c>
      <c r="AQ78" s="14" t="b">
        <f t="shared" si="73"/>
        <v>1</v>
      </c>
    </row>
    <row r="79" spans="1:43" ht="63" x14ac:dyDescent="0.25">
      <c r="A79" s="22" t="s">
        <v>198</v>
      </c>
      <c r="B79" s="23" t="s">
        <v>207</v>
      </c>
      <c r="C79" s="36" t="s">
        <v>216</v>
      </c>
      <c r="D79" s="21" t="s">
        <v>111</v>
      </c>
      <c r="E79" s="21">
        <v>2024</v>
      </c>
      <c r="F79" s="21">
        <v>2024</v>
      </c>
      <c r="G79" s="21">
        <f t="shared" si="72"/>
        <v>2024</v>
      </c>
      <c r="H79" s="10">
        <v>0.1590279</v>
      </c>
      <c r="I79" s="7">
        <f>[3]Лист1!$K$83/1.2</f>
        <v>0.16622562500000002</v>
      </c>
      <c r="J79" s="10">
        <v>0</v>
      </c>
      <c r="K79" s="10">
        <f t="shared" si="74"/>
        <v>1.20780372</v>
      </c>
      <c r="L79" s="10">
        <v>0</v>
      </c>
      <c r="M79" s="10">
        <v>0.29934172999999997</v>
      </c>
      <c r="N79" s="10">
        <v>0.90846199000000005</v>
      </c>
      <c r="O79" s="10">
        <v>0</v>
      </c>
      <c r="P79" s="10">
        <f t="shared" si="75"/>
        <v>1.2335196500000001</v>
      </c>
      <c r="Q79" s="10">
        <v>0</v>
      </c>
      <c r="R79" s="10">
        <v>0.25297065000000002</v>
      </c>
      <c r="S79" s="10">
        <v>0.980549</v>
      </c>
      <c r="T79" s="10">
        <v>0</v>
      </c>
      <c r="U79" s="10">
        <v>0</v>
      </c>
      <c r="V79" s="10">
        <f t="shared" si="76"/>
        <v>1.20780372</v>
      </c>
      <c r="W79" s="10">
        <v>0</v>
      </c>
      <c r="X79" s="28">
        <f t="shared" si="25"/>
        <v>0</v>
      </c>
      <c r="Y79" s="10">
        <v>0</v>
      </c>
      <c r="Z79" s="10">
        <f t="shared" si="69"/>
        <v>0</v>
      </c>
      <c r="AA79" s="10">
        <v>0</v>
      </c>
      <c r="AB79" s="10">
        <f>[5]Лист1!$AB$78/1.2</f>
        <v>1.20780372</v>
      </c>
      <c r="AC79" s="10">
        <v>1.2335196500000001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</v>
      </c>
      <c r="AM79" s="10">
        <v>0</v>
      </c>
      <c r="AN79" s="10">
        <f t="shared" si="62"/>
        <v>1.20780372</v>
      </c>
      <c r="AO79" s="10">
        <f t="shared" si="63"/>
        <v>1.2335196500000001</v>
      </c>
      <c r="AP79" s="15" t="s">
        <v>128</v>
      </c>
      <c r="AQ79" s="14" t="b">
        <f t="shared" si="73"/>
        <v>1</v>
      </c>
    </row>
    <row r="80" spans="1:43" ht="63" x14ac:dyDescent="0.25">
      <c r="A80" s="22" t="s">
        <v>199</v>
      </c>
      <c r="B80" s="23" t="s">
        <v>208</v>
      </c>
      <c r="C80" s="36" t="s">
        <v>217</v>
      </c>
      <c r="D80" s="21" t="s">
        <v>111</v>
      </c>
      <c r="E80" s="21">
        <v>2024</v>
      </c>
      <c r="F80" s="21">
        <v>2024</v>
      </c>
      <c r="G80" s="21">
        <f t="shared" si="72"/>
        <v>2024</v>
      </c>
      <c r="H80" s="10">
        <v>0.3013837416666667</v>
      </c>
      <c r="I80" s="7">
        <f>[3]Лист1!$K$84/1.2</f>
        <v>0.3013837416666667</v>
      </c>
      <c r="J80" s="10">
        <v>0</v>
      </c>
      <c r="K80" s="10">
        <f t="shared" si="74"/>
        <v>2.2199381849999997</v>
      </c>
      <c r="L80" s="10">
        <v>0</v>
      </c>
      <c r="M80" s="10">
        <v>0.328992375</v>
      </c>
      <c r="N80" s="10">
        <v>1.8909458099999998</v>
      </c>
      <c r="O80" s="10">
        <v>0</v>
      </c>
      <c r="P80" s="10">
        <f t="shared" si="75"/>
        <v>2.19256399</v>
      </c>
      <c r="Q80" s="10">
        <v>0</v>
      </c>
      <c r="R80" s="10">
        <v>0.39644598999999991</v>
      </c>
      <c r="S80" s="10">
        <v>1.7961180000000001</v>
      </c>
      <c r="T80" s="10">
        <v>0</v>
      </c>
      <c r="U80" s="10">
        <v>0</v>
      </c>
      <c r="V80" s="10">
        <f t="shared" si="76"/>
        <v>2.2199381849999997</v>
      </c>
      <c r="W80" s="10">
        <v>0</v>
      </c>
      <c r="X80" s="28">
        <f t="shared" si="25"/>
        <v>0</v>
      </c>
      <c r="Y80" s="10">
        <v>0</v>
      </c>
      <c r="Z80" s="10">
        <f t="shared" si="69"/>
        <v>0</v>
      </c>
      <c r="AA80" s="10">
        <v>0</v>
      </c>
      <c r="AB80" s="10">
        <f>[5]Лист1!$AB$79/1.2</f>
        <v>2.2199381850000002</v>
      </c>
      <c r="AC80" s="10">
        <v>2.19256399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f t="shared" si="62"/>
        <v>2.2199381850000002</v>
      </c>
      <c r="AO80" s="10">
        <f t="shared" si="63"/>
        <v>2.19256399</v>
      </c>
      <c r="AP80" s="15" t="s">
        <v>128</v>
      </c>
      <c r="AQ80" s="14" t="b">
        <f t="shared" si="73"/>
        <v>1</v>
      </c>
    </row>
    <row r="81" spans="1:43" ht="63" x14ac:dyDescent="0.25">
      <c r="A81" s="22" t="s">
        <v>200</v>
      </c>
      <c r="B81" s="23" t="s">
        <v>209</v>
      </c>
      <c r="C81" s="36" t="s">
        <v>218</v>
      </c>
      <c r="D81" s="21" t="s">
        <v>111</v>
      </c>
      <c r="E81" s="21">
        <v>2024</v>
      </c>
      <c r="F81" s="21">
        <v>2024</v>
      </c>
      <c r="G81" s="21">
        <f t="shared" si="72"/>
        <v>2024</v>
      </c>
      <c r="H81" s="10">
        <v>0.22181930833333335</v>
      </c>
      <c r="I81" s="7">
        <f>[3]Лист1!$K$85/1.2</f>
        <v>0.21823583333333332</v>
      </c>
      <c r="J81" s="10">
        <v>0</v>
      </c>
      <c r="K81" s="10">
        <f t="shared" si="74"/>
        <v>1.70989371</v>
      </c>
      <c r="L81" s="10">
        <v>0</v>
      </c>
      <c r="M81" s="10">
        <v>0.34076309999999999</v>
      </c>
      <c r="N81" s="10">
        <v>1.36913061</v>
      </c>
      <c r="O81" s="10">
        <v>0</v>
      </c>
      <c r="P81" s="10">
        <f t="shared" si="75"/>
        <v>1.65786232</v>
      </c>
      <c r="Q81" s="10">
        <v>0</v>
      </c>
      <c r="R81" s="10">
        <v>0.37932732000000002</v>
      </c>
      <c r="S81" s="10">
        <v>1.278535</v>
      </c>
      <c r="T81" s="10">
        <v>0</v>
      </c>
      <c r="U81" s="10">
        <v>0</v>
      </c>
      <c r="V81" s="10">
        <f t="shared" si="76"/>
        <v>1.70989371</v>
      </c>
      <c r="W81" s="10">
        <v>0</v>
      </c>
      <c r="X81" s="28">
        <f t="shared" si="25"/>
        <v>0</v>
      </c>
      <c r="Y81" s="10">
        <v>0</v>
      </c>
      <c r="Z81" s="10">
        <f t="shared" si="69"/>
        <v>0</v>
      </c>
      <c r="AA81" s="10">
        <v>0</v>
      </c>
      <c r="AB81" s="10">
        <f>[5]Лист1!$AB$80/1.2</f>
        <v>1.70989371</v>
      </c>
      <c r="AC81" s="10">
        <v>1.65786232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</v>
      </c>
      <c r="AN81" s="10">
        <f t="shared" si="62"/>
        <v>1.70989371</v>
      </c>
      <c r="AO81" s="10">
        <f t="shared" si="63"/>
        <v>1.65786232</v>
      </c>
      <c r="AP81" s="15" t="s">
        <v>128</v>
      </c>
      <c r="AQ81" s="14" t="b">
        <f t="shared" si="73"/>
        <v>1</v>
      </c>
    </row>
    <row r="82" spans="1:43" ht="63" x14ac:dyDescent="0.25">
      <c r="A82" s="22" t="s">
        <v>201</v>
      </c>
      <c r="B82" s="23" t="s">
        <v>210</v>
      </c>
      <c r="C82" s="36" t="s">
        <v>219</v>
      </c>
      <c r="D82" s="21" t="s">
        <v>111</v>
      </c>
      <c r="E82" s="21">
        <v>2024</v>
      </c>
      <c r="F82" s="21">
        <v>2024</v>
      </c>
      <c r="G82" s="21">
        <f t="shared" si="72"/>
        <v>2024</v>
      </c>
      <c r="H82" s="10">
        <v>0.28509748333333335</v>
      </c>
      <c r="I82" s="7">
        <f>[3]Лист1!$K$86/1.2</f>
        <v>0.36299158333333331</v>
      </c>
      <c r="J82" s="10">
        <v>0</v>
      </c>
      <c r="K82" s="10">
        <f t="shared" ref="K82" si="77">L82+M82+N82+O82</f>
        <v>2.1749994450000001</v>
      </c>
      <c r="L82" s="10">
        <v>0</v>
      </c>
      <c r="M82" s="10">
        <v>0.41222479499999998</v>
      </c>
      <c r="N82" s="10">
        <v>1.7627746500000001</v>
      </c>
      <c r="O82" s="10">
        <v>0</v>
      </c>
      <c r="P82" s="10">
        <f t="shared" si="75"/>
        <v>2.5034342199999999</v>
      </c>
      <c r="Q82" s="10">
        <v>0</v>
      </c>
      <c r="R82" s="10">
        <v>0.35681721999999993</v>
      </c>
      <c r="S82" s="10">
        <v>2.146617</v>
      </c>
      <c r="T82" s="10">
        <v>0</v>
      </c>
      <c r="U82" s="10">
        <v>0</v>
      </c>
      <c r="V82" s="10">
        <f t="shared" si="76"/>
        <v>2.1749994450000001</v>
      </c>
      <c r="W82" s="10">
        <v>0</v>
      </c>
      <c r="X82" s="28">
        <f t="shared" si="25"/>
        <v>0</v>
      </c>
      <c r="Y82" s="10">
        <v>0</v>
      </c>
      <c r="Z82" s="10">
        <f t="shared" si="69"/>
        <v>0</v>
      </c>
      <c r="AA82" s="10">
        <v>0</v>
      </c>
      <c r="AB82" s="10">
        <f>[5]Лист1!$AB$81/1.2</f>
        <v>2.1749994450000005</v>
      </c>
      <c r="AC82" s="10">
        <v>2.5034342199999999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f t="shared" ref="AN82" si="78">AD82+AF82+AH82+AJ82+AL82+AB82</f>
        <v>2.1749994450000005</v>
      </c>
      <c r="AO82" s="10">
        <f t="shared" si="63"/>
        <v>2.5034342199999999</v>
      </c>
      <c r="AP82" s="15" t="s">
        <v>128</v>
      </c>
      <c r="AQ82" s="14" t="b">
        <f t="shared" si="73"/>
        <v>1</v>
      </c>
    </row>
    <row r="83" spans="1:43" ht="31.5" x14ac:dyDescent="0.25">
      <c r="A83" s="22" t="s">
        <v>242</v>
      </c>
      <c r="B83" s="23" t="s">
        <v>331</v>
      </c>
      <c r="C83" s="36" t="s">
        <v>243</v>
      </c>
      <c r="D83" s="21" t="s">
        <v>111</v>
      </c>
      <c r="E83" s="21">
        <v>2025</v>
      </c>
      <c r="F83" s="21">
        <v>2025</v>
      </c>
      <c r="G83" s="21">
        <v>2026</v>
      </c>
      <c r="H83" s="10">
        <v>7.8739528638801799</v>
      </c>
      <c r="I83" s="7">
        <v>8.3820566666666672</v>
      </c>
      <c r="J83" s="10">
        <v>0</v>
      </c>
      <c r="K83" s="10">
        <f>L83+M83+N83+O83</f>
        <v>61.032539999999997</v>
      </c>
      <c r="L83" s="10">
        <v>0</v>
      </c>
      <c r="M83" s="10">
        <v>8.1499238895772876</v>
      </c>
      <c r="N83" s="10">
        <v>52.88261611042271</v>
      </c>
      <c r="O83" s="10">
        <v>0</v>
      </c>
      <c r="P83" s="10">
        <v>67.660672750000003</v>
      </c>
      <c r="Q83" s="10">
        <v>1.204939</v>
      </c>
      <c r="R83" s="10">
        <v>10.769335510000005</v>
      </c>
      <c r="S83" s="10">
        <v>55.686398240000003</v>
      </c>
      <c r="T83" s="10">
        <v>0</v>
      </c>
      <c r="U83" s="10">
        <v>0</v>
      </c>
      <c r="V83" s="10">
        <f t="shared" si="76"/>
        <v>61.032539999999997</v>
      </c>
      <c r="W83" s="10">
        <v>0</v>
      </c>
      <c r="X83" s="28">
        <f t="shared" si="25"/>
        <v>61.032539999999997</v>
      </c>
      <c r="Y83" s="10">
        <v>0</v>
      </c>
      <c r="Z83" s="10">
        <f t="shared" si="69"/>
        <v>67.660672749999989</v>
      </c>
      <c r="AA83" s="10">
        <v>0</v>
      </c>
      <c r="AB83" s="10">
        <v>0</v>
      </c>
      <c r="AC83" s="10">
        <v>0</v>
      </c>
      <c r="AD83" s="10">
        <v>61.032539999999997</v>
      </c>
      <c r="AE83" s="10">
        <v>1.204939</v>
      </c>
      <c r="AF83" s="10">
        <v>0</v>
      </c>
      <c r="AG83" s="10">
        <v>66.455733749999993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f t="shared" si="62"/>
        <v>61.032539999999997</v>
      </c>
      <c r="AO83" s="10">
        <f t="shared" si="63"/>
        <v>67.660672749999989</v>
      </c>
      <c r="AP83" s="15" t="s">
        <v>329</v>
      </c>
      <c r="AQ83" s="14" t="b">
        <f t="shared" si="73"/>
        <v>1</v>
      </c>
    </row>
    <row r="84" spans="1:43" ht="47.25" x14ac:dyDescent="0.25">
      <c r="A84" s="22" t="s">
        <v>246</v>
      </c>
      <c r="B84" s="23" t="s">
        <v>251</v>
      </c>
      <c r="C84" s="36" t="s">
        <v>256</v>
      </c>
      <c r="D84" s="21" t="s">
        <v>111</v>
      </c>
      <c r="E84" s="21">
        <v>2026</v>
      </c>
      <c r="F84" s="21">
        <v>2026</v>
      </c>
      <c r="G84" s="21" t="s">
        <v>102</v>
      </c>
      <c r="H84" s="10">
        <v>5.1025549836000001</v>
      </c>
      <c r="I84" s="7" t="s">
        <v>102</v>
      </c>
      <c r="J84" s="10">
        <v>0</v>
      </c>
      <c r="K84" s="10">
        <v>43.636076860000003</v>
      </c>
      <c r="L84" s="10">
        <v>0</v>
      </c>
      <c r="M84" s="10">
        <f>K84-N84</f>
        <v>2.6926665046862013</v>
      </c>
      <c r="N84" s="10">
        <f>40.9434103553138</f>
        <v>40.943410355313802</v>
      </c>
      <c r="O84" s="10">
        <v>0</v>
      </c>
      <c r="P84" s="10" t="s">
        <v>102</v>
      </c>
      <c r="Q84" s="10" t="s">
        <v>102</v>
      </c>
      <c r="R84" s="10" t="s">
        <v>102</v>
      </c>
      <c r="S84" s="10" t="s">
        <v>102</v>
      </c>
      <c r="T84" s="10" t="s">
        <v>102</v>
      </c>
      <c r="U84" s="10">
        <v>0</v>
      </c>
      <c r="V84" s="10">
        <f t="shared" si="76"/>
        <v>43.636076860000003</v>
      </c>
      <c r="W84" s="10">
        <v>0</v>
      </c>
      <c r="X84" s="28">
        <f t="shared" si="25"/>
        <v>43.636076860000003</v>
      </c>
      <c r="Y84" s="10">
        <v>0</v>
      </c>
      <c r="Z84" s="10" t="s">
        <v>102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43.636076860000003</v>
      </c>
      <c r="AG84" s="10" t="s">
        <v>102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f t="shared" si="62"/>
        <v>43.636076860000003</v>
      </c>
      <c r="AO84" s="10" t="s">
        <v>102</v>
      </c>
      <c r="AP84" s="15" t="s">
        <v>329</v>
      </c>
      <c r="AQ84" s="14" t="b">
        <f t="shared" si="73"/>
        <v>1</v>
      </c>
    </row>
    <row r="85" spans="1:43" ht="46.5" customHeight="1" x14ac:dyDescent="0.25">
      <c r="A85" s="22" t="s">
        <v>247</v>
      </c>
      <c r="B85" s="23" t="s">
        <v>252</v>
      </c>
      <c r="C85" s="36" t="s">
        <v>257</v>
      </c>
      <c r="D85" s="21" t="s">
        <v>111</v>
      </c>
      <c r="E85" s="21">
        <v>2026</v>
      </c>
      <c r="F85" s="21">
        <v>2026</v>
      </c>
      <c r="G85" s="21" t="s">
        <v>102</v>
      </c>
      <c r="H85" s="10">
        <v>5.1025549836000001</v>
      </c>
      <c r="I85" s="7" t="s">
        <v>102</v>
      </c>
      <c r="J85" s="10">
        <v>0</v>
      </c>
      <c r="K85" s="10">
        <v>43.636076860000003</v>
      </c>
      <c r="L85" s="10">
        <v>0</v>
      </c>
      <c r="M85" s="10">
        <v>2.6926665046862013</v>
      </c>
      <c r="N85" s="10">
        <v>40.943410355313802</v>
      </c>
      <c r="O85" s="10">
        <v>0</v>
      </c>
      <c r="P85" s="10" t="s">
        <v>102</v>
      </c>
      <c r="Q85" s="10" t="s">
        <v>102</v>
      </c>
      <c r="R85" s="10" t="s">
        <v>102</v>
      </c>
      <c r="S85" s="10" t="s">
        <v>102</v>
      </c>
      <c r="T85" s="10" t="s">
        <v>102</v>
      </c>
      <c r="U85" s="10">
        <v>0</v>
      </c>
      <c r="V85" s="10">
        <v>43.636076860000003</v>
      </c>
      <c r="W85" s="10">
        <v>0</v>
      </c>
      <c r="X85" s="28">
        <f t="shared" si="25"/>
        <v>43.636076860000003</v>
      </c>
      <c r="Y85" s="10">
        <v>0</v>
      </c>
      <c r="Z85" s="10" t="s">
        <v>102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43.636076860000003</v>
      </c>
      <c r="AG85" s="10" t="s">
        <v>102</v>
      </c>
      <c r="AH85" s="10">
        <v>0</v>
      </c>
      <c r="AI85" s="10">
        <v>0</v>
      </c>
      <c r="AJ85" s="10">
        <v>0</v>
      </c>
      <c r="AK85" s="10">
        <v>0</v>
      </c>
      <c r="AL85" s="10">
        <v>0</v>
      </c>
      <c r="AM85" s="10">
        <v>0</v>
      </c>
      <c r="AN85" s="10">
        <f t="shared" si="62"/>
        <v>43.636076860000003</v>
      </c>
      <c r="AO85" s="10" t="s">
        <v>102</v>
      </c>
      <c r="AP85" s="15" t="s">
        <v>329</v>
      </c>
      <c r="AQ85" s="14" t="b">
        <f t="shared" si="73"/>
        <v>1</v>
      </c>
    </row>
    <row r="86" spans="1:43" ht="41.25" customHeight="1" x14ac:dyDescent="0.25">
      <c r="A86" s="22" t="s">
        <v>248</v>
      </c>
      <c r="B86" s="23" t="s">
        <v>253</v>
      </c>
      <c r="C86" s="36" t="s">
        <v>258</v>
      </c>
      <c r="D86" s="21" t="s">
        <v>111</v>
      </c>
      <c r="E86" s="21">
        <v>2027</v>
      </c>
      <c r="F86" s="21">
        <v>2027</v>
      </c>
      <c r="G86" s="21">
        <f t="shared" si="72"/>
        <v>2027</v>
      </c>
      <c r="H86" s="10">
        <v>6.3425400215999996</v>
      </c>
      <c r="I86" s="7">
        <f t="shared" ref="I86:I88" si="79">H86</f>
        <v>6.3425400215999996</v>
      </c>
      <c r="J86" s="10">
        <v>0</v>
      </c>
      <c r="K86" s="10">
        <v>56.443603940000003</v>
      </c>
      <c r="L86" s="10">
        <v>0</v>
      </c>
      <c r="M86" s="10">
        <v>3.2366411021417036</v>
      </c>
      <c r="N86" s="10">
        <v>53.206962837858299</v>
      </c>
      <c r="O86" s="10">
        <v>0</v>
      </c>
      <c r="P86" s="10">
        <f t="shared" si="75"/>
        <v>56.443603940000003</v>
      </c>
      <c r="Q86" s="10">
        <f t="shared" ref="Q86:T88" si="80">L86</f>
        <v>0</v>
      </c>
      <c r="R86" s="10">
        <f t="shared" si="80"/>
        <v>3.2366411021417036</v>
      </c>
      <c r="S86" s="10">
        <f t="shared" si="80"/>
        <v>53.206962837858299</v>
      </c>
      <c r="T86" s="10">
        <f t="shared" si="80"/>
        <v>0</v>
      </c>
      <c r="U86" s="10">
        <v>0</v>
      </c>
      <c r="V86" s="10">
        <f>K86</f>
        <v>56.443603940000003</v>
      </c>
      <c r="W86" s="10">
        <v>0</v>
      </c>
      <c r="X86" s="28">
        <f t="shared" si="25"/>
        <v>56.443603940000003</v>
      </c>
      <c r="Y86" s="10">
        <v>0</v>
      </c>
      <c r="Z86" s="10">
        <f t="shared" si="69"/>
        <v>56.443603940000003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56.443603940000003</v>
      </c>
      <c r="AI86" s="10">
        <f>AH86</f>
        <v>56.443603940000003</v>
      </c>
      <c r="AJ86" s="10">
        <v>0</v>
      </c>
      <c r="AK86" s="10">
        <v>0</v>
      </c>
      <c r="AL86" s="10">
        <v>0</v>
      </c>
      <c r="AM86" s="10">
        <v>0</v>
      </c>
      <c r="AN86" s="10">
        <f t="shared" si="62"/>
        <v>56.443603940000003</v>
      </c>
      <c r="AO86" s="10">
        <f t="shared" si="63"/>
        <v>56.443603940000003</v>
      </c>
      <c r="AP86" s="15" t="s">
        <v>128</v>
      </c>
      <c r="AQ86" s="14" t="b">
        <f t="shared" si="73"/>
        <v>1</v>
      </c>
    </row>
    <row r="87" spans="1:43" ht="44.25" customHeight="1" x14ac:dyDescent="0.25">
      <c r="A87" s="22" t="s">
        <v>249</v>
      </c>
      <c r="B87" s="23" t="s">
        <v>254</v>
      </c>
      <c r="C87" s="36" t="s">
        <v>259</v>
      </c>
      <c r="D87" s="21" t="s">
        <v>111</v>
      </c>
      <c r="E87" s="21">
        <v>2028</v>
      </c>
      <c r="F87" s="21">
        <v>2028</v>
      </c>
      <c r="G87" s="21">
        <f t="shared" si="72"/>
        <v>2028</v>
      </c>
      <c r="H87" s="10">
        <v>6.3425400215999996</v>
      </c>
      <c r="I87" s="7">
        <f t="shared" si="79"/>
        <v>6.3425400215999996</v>
      </c>
      <c r="J87" s="10">
        <v>0</v>
      </c>
      <c r="K87" s="10">
        <v>58.927122519999998</v>
      </c>
      <c r="L87" s="10">
        <v>0</v>
      </c>
      <c r="M87" s="10">
        <v>3.379053317275897</v>
      </c>
      <c r="N87" s="10">
        <v>55.548069202724101</v>
      </c>
      <c r="O87" s="10">
        <v>0</v>
      </c>
      <c r="P87" s="10">
        <f t="shared" si="75"/>
        <v>58.927122519999998</v>
      </c>
      <c r="Q87" s="10">
        <f t="shared" si="80"/>
        <v>0</v>
      </c>
      <c r="R87" s="10">
        <f t="shared" si="80"/>
        <v>3.379053317275897</v>
      </c>
      <c r="S87" s="10">
        <f t="shared" si="80"/>
        <v>55.548069202724101</v>
      </c>
      <c r="T87" s="10">
        <f t="shared" si="80"/>
        <v>0</v>
      </c>
      <c r="U87" s="10">
        <v>0</v>
      </c>
      <c r="V87" s="10">
        <f>K87</f>
        <v>58.927122519999998</v>
      </c>
      <c r="W87" s="10">
        <v>0</v>
      </c>
      <c r="X87" s="28">
        <f t="shared" ref="X87:X125" si="81">AN87-AB87</f>
        <v>58.927122519999998</v>
      </c>
      <c r="Y87" s="10">
        <v>0</v>
      </c>
      <c r="Z87" s="10">
        <f t="shared" si="69"/>
        <v>58.927122519999998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58.927122519999998</v>
      </c>
      <c r="AK87" s="10">
        <f>AJ87</f>
        <v>58.927122519999998</v>
      </c>
      <c r="AL87" s="10">
        <v>0</v>
      </c>
      <c r="AM87" s="10">
        <v>0</v>
      </c>
      <c r="AN87" s="10">
        <f t="shared" si="62"/>
        <v>58.927122519999998</v>
      </c>
      <c r="AO87" s="10">
        <f t="shared" si="63"/>
        <v>58.927122519999998</v>
      </c>
      <c r="AP87" s="15" t="s">
        <v>128</v>
      </c>
      <c r="AQ87" s="14" t="b">
        <f t="shared" si="73"/>
        <v>1</v>
      </c>
    </row>
    <row r="88" spans="1:43" ht="36" customHeight="1" x14ac:dyDescent="0.25">
      <c r="A88" s="22" t="s">
        <v>250</v>
      </c>
      <c r="B88" s="23" t="s">
        <v>255</v>
      </c>
      <c r="C88" s="36" t="s">
        <v>260</v>
      </c>
      <c r="D88" s="21" t="s">
        <v>111</v>
      </c>
      <c r="E88" s="21">
        <v>2029</v>
      </c>
      <c r="F88" s="21">
        <v>2029</v>
      </c>
      <c r="G88" s="21">
        <f t="shared" si="72"/>
        <v>2029</v>
      </c>
      <c r="H88" s="10">
        <v>0.9310183139999999</v>
      </c>
      <c r="I88" s="7">
        <f t="shared" si="79"/>
        <v>0.9310183139999999</v>
      </c>
      <c r="J88" s="10">
        <v>0</v>
      </c>
      <c r="K88" s="10">
        <v>11.40374737</v>
      </c>
      <c r="L88" s="10">
        <v>0</v>
      </c>
      <c r="M88" s="10">
        <v>2.6186476377642389</v>
      </c>
      <c r="N88" s="10">
        <v>8.7850997322357607</v>
      </c>
      <c r="O88" s="10">
        <v>0</v>
      </c>
      <c r="P88" s="10">
        <f t="shared" si="75"/>
        <v>11.40374737</v>
      </c>
      <c r="Q88" s="10">
        <f t="shared" si="80"/>
        <v>0</v>
      </c>
      <c r="R88" s="10">
        <f t="shared" si="80"/>
        <v>2.6186476377642389</v>
      </c>
      <c r="S88" s="10">
        <f t="shared" si="80"/>
        <v>8.7850997322357607</v>
      </c>
      <c r="T88" s="10">
        <f t="shared" si="80"/>
        <v>0</v>
      </c>
      <c r="U88" s="10">
        <v>0</v>
      </c>
      <c r="V88" s="10">
        <f>K88</f>
        <v>11.40374737</v>
      </c>
      <c r="W88" s="10">
        <v>0</v>
      </c>
      <c r="X88" s="28">
        <f t="shared" si="81"/>
        <v>11.40374737</v>
      </c>
      <c r="Y88" s="10">
        <v>0</v>
      </c>
      <c r="Z88" s="10">
        <f t="shared" si="69"/>
        <v>11.40374737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11.40374737</v>
      </c>
      <c r="AM88" s="10">
        <f>AL88</f>
        <v>11.40374737</v>
      </c>
      <c r="AN88" s="10">
        <f t="shared" si="62"/>
        <v>11.40374737</v>
      </c>
      <c r="AO88" s="10">
        <f>AM88+AK88+AI88+AG88+AE88+AC88</f>
        <v>11.40374737</v>
      </c>
      <c r="AP88" s="15" t="s">
        <v>128</v>
      </c>
      <c r="AQ88" s="14" t="b">
        <f t="shared" si="73"/>
        <v>1</v>
      </c>
    </row>
    <row r="89" spans="1:43" ht="36" customHeight="1" x14ac:dyDescent="0.25">
      <c r="A89" s="22" t="s">
        <v>332</v>
      </c>
      <c r="B89" s="23" t="s">
        <v>333</v>
      </c>
      <c r="C89" s="36" t="s">
        <v>334</v>
      </c>
      <c r="D89" s="21" t="s">
        <v>111</v>
      </c>
      <c r="E89" s="21">
        <v>2025</v>
      </c>
      <c r="F89" s="21" t="s">
        <v>102</v>
      </c>
      <c r="G89" s="21">
        <v>2025</v>
      </c>
      <c r="H89" s="10" t="s">
        <v>102</v>
      </c>
      <c r="I89" s="7">
        <f>[6]Лист1!$K$82/1.2</f>
        <v>36.388600000000004</v>
      </c>
      <c r="J89" s="10" t="s">
        <v>102</v>
      </c>
      <c r="K89" s="10" t="s">
        <v>102</v>
      </c>
      <c r="L89" s="10" t="s">
        <v>102</v>
      </c>
      <c r="M89" s="10" t="s">
        <v>102</v>
      </c>
      <c r="N89" s="10" t="s">
        <v>102</v>
      </c>
      <c r="O89" s="10" t="s">
        <v>102</v>
      </c>
      <c r="P89" s="10">
        <v>154.82881247</v>
      </c>
      <c r="Q89" s="10">
        <v>4.5470458699999998</v>
      </c>
      <c r="R89" s="10">
        <f>P89-Q89-S89</f>
        <v>42.894097619999997</v>
      </c>
      <c r="S89" s="10">
        <v>107.38766898</v>
      </c>
      <c r="T89" s="10">
        <v>0</v>
      </c>
      <c r="U89" s="10" t="s">
        <v>102</v>
      </c>
      <c r="V89" s="10" t="s">
        <v>102</v>
      </c>
      <c r="W89" s="10" t="s">
        <v>102</v>
      </c>
      <c r="X89" s="28">
        <v>0</v>
      </c>
      <c r="Y89" s="10">
        <v>0</v>
      </c>
      <c r="Z89" s="10">
        <f t="shared" si="69"/>
        <v>154.82881247</v>
      </c>
      <c r="AA89" s="10">
        <v>0</v>
      </c>
      <c r="AB89" s="10">
        <v>0</v>
      </c>
      <c r="AC89" s="10">
        <v>0</v>
      </c>
      <c r="AD89" s="10" t="s">
        <v>102</v>
      </c>
      <c r="AE89" s="10">
        <v>154.82881247</v>
      </c>
      <c r="AF89" s="10">
        <v>0</v>
      </c>
      <c r="AG89" s="10">
        <v>0</v>
      </c>
      <c r="AH89" s="10">
        <v>0</v>
      </c>
      <c r="AI89" s="10">
        <v>0</v>
      </c>
      <c r="AJ89" s="10">
        <v>0</v>
      </c>
      <c r="AK89" s="10">
        <v>0</v>
      </c>
      <c r="AL89" s="10">
        <v>0</v>
      </c>
      <c r="AM89" s="10">
        <v>0</v>
      </c>
      <c r="AN89" s="10" t="s">
        <v>102</v>
      </c>
      <c r="AO89" s="10">
        <f>AM89+AK89+AI89+AG89+AE89+AC89</f>
        <v>154.82881247</v>
      </c>
      <c r="AP89" s="15" t="s">
        <v>128</v>
      </c>
      <c r="AQ89" s="14"/>
    </row>
    <row r="90" spans="1:43" ht="31.5" x14ac:dyDescent="0.25">
      <c r="A90" s="19" t="s">
        <v>58</v>
      </c>
      <c r="B90" s="20" t="s">
        <v>59</v>
      </c>
      <c r="C90" s="26" t="s">
        <v>104</v>
      </c>
      <c r="D90" s="21" t="s">
        <v>102</v>
      </c>
      <c r="E90" s="9" t="str">
        <f>[7]Лист1!E56</f>
        <v>нд</v>
      </c>
      <c r="F90" s="9" t="str">
        <f>[7]Лист1!F56</f>
        <v>нд</v>
      </c>
      <c r="G90" s="9" t="str">
        <f>[7]Лист1!G56</f>
        <v>нд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28">
        <f t="shared" si="81"/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10">
        <v>0</v>
      </c>
      <c r="AP90" s="24" t="s">
        <v>102</v>
      </c>
      <c r="AQ90" s="14" t="b">
        <f t="shared" ref="AQ90:AQ132" si="82">AO90=P90</f>
        <v>1</v>
      </c>
    </row>
    <row r="91" spans="1:43" ht="31.5" x14ac:dyDescent="0.25">
      <c r="A91" s="19" t="s">
        <v>60</v>
      </c>
      <c r="B91" s="20" t="s">
        <v>61</v>
      </c>
      <c r="C91" s="26" t="s">
        <v>102</v>
      </c>
      <c r="D91" s="21" t="s">
        <v>102</v>
      </c>
      <c r="E91" s="21" t="s">
        <v>102</v>
      </c>
      <c r="F91" s="21" t="s">
        <v>102</v>
      </c>
      <c r="G91" s="21" t="s">
        <v>102</v>
      </c>
      <c r="H91" s="10">
        <f>H92+H96</f>
        <v>4.3946065349999994</v>
      </c>
      <c r="I91" s="10">
        <f>I92+I96</f>
        <v>5.054068515</v>
      </c>
      <c r="J91" s="10">
        <f t="shared" ref="J91:AM91" si="83">J92+J96</f>
        <v>0</v>
      </c>
      <c r="K91" s="10">
        <f t="shared" si="83"/>
        <v>50.161893738650001</v>
      </c>
      <c r="L91" s="10">
        <f t="shared" si="83"/>
        <v>5.7895361400000001</v>
      </c>
      <c r="M91" s="10">
        <f t="shared" si="83"/>
        <v>14.108683108776319</v>
      </c>
      <c r="N91" s="10">
        <f t="shared" si="83"/>
        <v>30.263674489873679</v>
      </c>
      <c r="O91" s="10">
        <f t="shared" si="83"/>
        <v>0</v>
      </c>
      <c r="P91" s="10">
        <f t="shared" si="83"/>
        <v>55.409044226549995</v>
      </c>
      <c r="Q91" s="10">
        <f t="shared" si="83"/>
        <v>6.6533960900000002</v>
      </c>
      <c r="R91" s="10">
        <f t="shared" si="83"/>
        <v>13.954634566676321</v>
      </c>
      <c r="S91" s="10">
        <f t="shared" si="83"/>
        <v>34.801013569873675</v>
      </c>
      <c r="T91" s="10">
        <f t="shared" si="83"/>
        <v>0</v>
      </c>
      <c r="U91" s="10">
        <f t="shared" si="83"/>
        <v>0</v>
      </c>
      <c r="V91" s="10">
        <f t="shared" si="83"/>
        <v>50.161893738650001</v>
      </c>
      <c r="W91" s="10">
        <f t="shared" si="83"/>
        <v>0</v>
      </c>
      <c r="X91" s="28">
        <f t="shared" si="81"/>
        <v>48.75218153365001</v>
      </c>
      <c r="Y91" s="10">
        <f t="shared" si="83"/>
        <v>0</v>
      </c>
      <c r="Z91" s="10">
        <f t="shared" si="83"/>
        <v>54.098957336550001</v>
      </c>
      <c r="AA91" s="10">
        <f t="shared" si="83"/>
        <v>0</v>
      </c>
      <c r="AB91" s="10">
        <f t="shared" si="83"/>
        <v>1.4097122049999999</v>
      </c>
      <c r="AC91" s="10">
        <f t="shared" si="83"/>
        <v>1.31008689</v>
      </c>
      <c r="AD91" s="10">
        <f t="shared" si="83"/>
        <v>14.4412243232</v>
      </c>
      <c r="AE91" s="10">
        <f t="shared" si="83"/>
        <v>19.788000126099998</v>
      </c>
      <c r="AF91" s="10">
        <f t="shared" si="83"/>
        <v>0</v>
      </c>
      <c r="AG91" s="10">
        <f t="shared" si="83"/>
        <v>0</v>
      </c>
      <c r="AH91" s="10">
        <f t="shared" si="83"/>
        <v>0</v>
      </c>
      <c r="AI91" s="10">
        <f t="shared" si="83"/>
        <v>0</v>
      </c>
      <c r="AJ91" s="10">
        <f t="shared" si="83"/>
        <v>3.6433649400000001</v>
      </c>
      <c r="AK91" s="10">
        <f t="shared" si="83"/>
        <v>3.6433649400000001</v>
      </c>
      <c r="AL91" s="10">
        <f t="shared" si="83"/>
        <v>30.667592270450001</v>
      </c>
      <c r="AM91" s="10">
        <f t="shared" si="83"/>
        <v>30.667592270450001</v>
      </c>
      <c r="AN91" s="10">
        <f>AN92+AN96</f>
        <v>50.161893738650008</v>
      </c>
      <c r="AO91" s="10">
        <f>AO92+AO96</f>
        <v>55.409044226550009</v>
      </c>
      <c r="AP91" s="21" t="s">
        <v>102</v>
      </c>
      <c r="AQ91" s="14" t="b">
        <f t="shared" si="82"/>
        <v>1</v>
      </c>
    </row>
    <row r="92" spans="1:43" x14ac:dyDescent="0.25">
      <c r="A92" s="19" t="s">
        <v>62</v>
      </c>
      <c r="B92" s="20" t="s">
        <v>63</v>
      </c>
      <c r="C92" s="26" t="s">
        <v>102</v>
      </c>
      <c r="D92" s="21" t="s">
        <v>102</v>
      </c>
      <c r="E92" s="21" t="s">
        <v>102</v>
      </c>
      <c r="F92" s="21" t="s">
        <v>102</v>
      </c>
      <c r="G92" s="21" t="s">
        <v>102</v>
      </c>
      <c r="H92" s="10">
        <f>SUM(H93:H95)</f>
        <v>2.9174969199999996</v>
      </c>
      <c r="I92" s="10">
        <f>SUM(I93:I95)</f>
        <v>3.5769589000000002</v>
      </c>
      <c r="J92" s="10">
        <f t="shared" ref="J92:AM92" si="84">SUM(J93:J94)</f>
        <v>0</v>
      </c>
      <c r="K92" s="10">
        <f t="shared" si="84"/>
        <v>36.297249917549998</v>
      </c>
      <c r="L92" s="10">
        <f t="shared" si="84"/>
        <v>4.04169687</v>
      </c>
      <c r="M92" s="10">
        <f t="shared" si="84"/>
        <v>11.699254927549998</v>
      </c>
      <c r="N92" s="10">
        <f t="shared" si="84"/>
        <v>20.556298120000001</v>
      </c>
      <c r="O92" s="10">
        <f t="shared" si="84"/>
        <v>0</v>
      </c>
      <c r="P92" s="10">
        <f>SUM(P93:P95)</f>
        <v>41.644025720449996</v>
      </c>
      <c r="Q92" s="10">
        <f t="shared" ref="Q92:T92" si="85">SUM(Q93:Q95)</f>
        <v>4.9055568200000002</v>
      </c>
      <c r="R92" s="10">
        <f t="shared" si="85"/>
        <v>11.622067610449999</v>
      </c>
      <c r="S92" s="10">
        <f t="shared" si="85"/>
        <v>25.116401289999999</v>
      </c>
      <c r="T92" s="10">
        <f t="shared" si="85"/>
        <v>0</v>
      </c>
      <c r="U92" s="10">
        <f t="shared" si="84"/>
        <v>0</v>
      </c>
      <c r="V92" s="10">
        <f t="shared" si="84"/>
        <v>36.297249917549998</v>
      </c>
      <c r="W92" s="10">
        <f t="shared" ref="W92" si="86">SUM(W93:W95)</f>
        <v>0</v>
      </c>
      <c r="X92" s="28">
        <f t="shared" si="81"/>
        <v>36.297249917550005</v>
      </c>
      <c r="Y92" s="10">
        <f t="shared" ref="Y92" si="87">SUM(Y93:Y95)</f>
        <v>0</v>
      </c>
      <c r="Z92" s="10">
        <f t="shared" ref="Z92" si="88">SUM(Z93:Z95)</f>
        <v>41.644025720450003</v>
      </c>
      <c r="AA92" s="10">
        <f t="shared" si="84"/>
        <v>0</v>
      </c>
      <c r="AB92" s="10">
        <f>SUM(AB93:AB94)</f>
        <v>0</v>
      </c>
      <c r="AC92" s="10">
        <f>SUM(AC93:AC94)</f>
        <v>0</v>
      </c>
      <c r="AD92" s="10">
        <f t="shared" ref="AD92:AI92" si="89">SUM(AD93:AD95)</f>
        <v>10.4501292471</v>
      </c>
      <c r="AE92" s="10">
        <f t="shared" si="89"/>
        <v>15.796905049999999</v>
      </c>
      <c r="AF92" s="10">
        <f t="shared" si="89"/>
        <v>0</v>
      </c>
      <c r="AG92" s="10">
        <f t="shared" si="89"/>
        <v>0</v>
      </c>
      <c r="AH92" s="10">
        <f t="shared" si="89"/>
        <v>0</v>
      </c>
      <c r="AI92" s="10">
        <f t="shared" si="89"/>
        <v>0</v>
      </c>
      <c r="AJ92" s="10">
        <f t="shared" si="84"/>
        <v>3.6433649400000001</v>
      </c>
      <c r="AK92" s="10">
        <f t="shared" si="84"/>
        <v>3.6433649400000001</v>
      </c>
      <c r="AL92" s="10">
        <f t="shared" si="84"/>
        <v>22.203755730450002</v>
      </c>
      <c r="AM92" s="10">
        <f t="shared" si="84"/>
        <v>22.203755730450002</v>
      </c>
      <c r="AN92" s="10">
        <f>SUM(AN93:AN95)</f>
        <v>36.297249917550005</v>
      </c>
      <c r="AO92" s="10">
        <f>SUM(AO93:AO95)</f>
        <v>41.644025720450003</v>
      </c>
      <c r="AP92" s="21" t="s">
        <v>102</v>
      </c>
      <c r="AQ92" s="14" t="b">
        <f t="shared" si="82"/>
        <v>1</v>
      </c>
    </row>
    <row r="93" spans="1:43" ht="31.5" x14ac:dyDescent="0.25">
      <c r="A93" s="22" t="s">
        <v>126</v>
      </c>
      <c r="B93" s="23" t="s">
        <v>167</v>
      </c>
      <c r="C93" s="36" t="s">
        <v>181</v>
      </c>
      <c r="D93" s="21" t="s">
        <v>111</v>
      </c>
      <c r="E93" s="21">
        <v>2025</v>
      </c>
      <c r="F93" s="21">
        <v>2025</v>
      </c>
      <c r="G93" s="21" t="s">
        <v>102</v>
      </c>
      <c r="H93" s="10">
        <v>0.92795579999999989</v>
      </c>
      <c r="I93" s="7" t="s">
        <v>102</v>
      </c>
      <c r="J93" s="10">
        <v>0</v>
      </c>
      <c r="K93" s="10">
        <f>L93+M93+N93+O93</f>
        <v>10.4501292471</v>
      </c>
      <c r="L93" s="10">
        <v>0.39833193</v>
      </c>
      <c r="M93" s="10">
        <v>3.8169646270999995</v>
      </c>
      <c r="N93" s="10">
        <v>6.2348326900000002</v>
      </c>
      <c r="O93" s="10">
        <v>0</v>
      </c>
      <c r="P93" s="10">
        <f>SUM(Q93:T93)</f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f>K93</f>
        <v>10.4501292471</v>
      </c>
      <c r="W93" s="10">
        <v>0</v>
      </c>
      <c r="X93" s="28">
        <f t="shared" si="81"/>
        <v>10.4501292471</v>
      </c>
      <c r="Y93" s="10">
        <v>0</v>
      </c>
      <c r="Z93" s="10">
        <f t="shared" ref="Z93:Z100" si="90">AE93+AG93+AI93+AK93+AM93</f>
        <v>0</v>
      </c>
      <c r="AA93" s="10">
        <v>0</v>
      </c>
      <c r="AB93" s="10">
        <v>0</v>
      </c>
      <c r="AC93" s="10">
        <v>0</v>
      </c>
      <c r="AD93" s="10">
        <f>K93</f>
        <v>10.4501292471</v>
      </c>
      <c r="AE93" s="10">
        <v>0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f>AL93</f>
        <v>0</v>
      </c>
      <c r="AN93" s="10">
        <f>AD93+AF93+AH93+AJ93+AL93+AB93</f>
        <v>10.4501292471</v>
      </c>
      <c r="AO93" s="10">
        <f>AM93+AK93+AI93+AG93+AE93+AC93</f>
        <v>0</v>
      </c>
      <c r="AP93" s="23"/>
      <c r="AQ93" s="14" t="b">
        <f t="shared" si="82"/>
        <v>1</v>
      </c>
    </row>
    <row r="94" spans="1:43" ht="63" x14ac:dyDescent="0.25">
      <c r="A94" s="22" t="s">
        <v>127</v>
      </c>
      <c r="B94" s="23" t="s">
        <v>144</v>
      </c>
      <c r="C94" s="36" t="s">
        <v>182</v>
      </c>
      <c r="D94" s="21" t="s">
        <v>111</v>
      </c>
      <c r="E94" s="21">
        <v>2028</v>
      </c>
      <c r="F94" s="21">
        <v>2029</v>
      </c>
      <c r="G94" s="21">
        <f>F94</f>
        <v>2029</v>
      </c>
      <c r="H94" s="10">
        <v>1.9895411199999999</v>
      </c>
      <c r="I94" s="7">
        <f>H94</f>
        <v>1.9895411199999999</v>
      </c>
      <c r="J94" s="10">
        <v>0</v>
      </c>
      <c r="K94" s="10">
        <f>L94+M94+N94+O94</f>
        <v>25.847120670449996</v>
      </c>
      <c r="L94" s="10">
        <v>3.6433649400000001</v>
      </c>
      <c r="M94" s="10">
        <v>7.8822903004499985</v>
      </c>
      <c r="N94" s="10">
        <v>14.32146543</v>
      </c>
      <c r="O94" s="10">
        <v>0</v>
      </c>
      <c r="P94" s="10">
        <f t="shared" ref="P94:P95" si="91">SUM(Q94:T94)</f>
        <v>25.847120670449996</v>
      </c>
      <c r="Q94" s="10">
        <f>L94</f>
        <v>3.6433649400000001</v>
      </c>
      <c r="R94" s="10">
        <f>M94</f>
        <v>7.8822903004499985</v>
      </c>
      <c r="S94" s="10">
        <f>N94</f>
        <v>14.32146543</v>
      </c>
      <c r="T94" s="10">
        <f>O94</f>
        <v>0</v>
      </c>
      <c r="U94" s="10">
        <v>0</v>
      </c>
      <c r="V94" s="10">
        <f>K94</f>
        <v>25.847120670449996</v>
      </c>
      <c r="W94" s="10">
        <v>0</v>
      </c>
      <c r="X94" s="28">
        <f t="shared" si="81"/>
        <v>25.847120670450003</v>
      </c>
      <c r="Y94" s="10">
        <v>0</v>
      </c>
      <c r="Z94" s="10">
        <f t="shared" si="90"/>
        <v>25.847120670450003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0">
        <v>0</v>
      </c>
      <c r="AH94" s="10">
        <v>0</v>
      </c>
      <c r="AI94" s="10">
        <v>0</v>
      </c>
      <c r="AJ94" s="10">
        <f>[4]Лист1!$AV$76/1.2</f>
        <v>3.6433649400000001</v>
      </c>
      <c r="AK94" s="10">
        <f>AJ94</f>
        <v>3.6433649400000001</v>
      </c>
      <c r="AL94" s="10">
        <f>[4]Лист1!$BA$76/1.2</f>
        <v>22.203755730450002</v>
      </c>
      <c r="AM94" s="10">
        <f>AL94</f>
        <v>22.203755730450002</v>
      </c>
      <c r="AN94" s="10">
        <f>AD94+AF94+AH94+AJ94+AL94+AB94</f>
        <v>25.847120670450003</v>
      </c>
      <c r="AO94" s="10">
        <f t="shared" ref="AO94:AO95" si="92">AM94+AK94+AI94+AG94+AE94+AC94</f>
        <v>25.847120670450003</v>
      </c>
      <c r="AP94" s="23" t="s">
        <v>128</v>
      </c>
      <c r="AQ94" s="14" t="b">
        <f t="shared" si="82"/>
        <v>1</v>
      </c>
    </row>
    <row r="95" spans="1:43" ht="92.25" customHeight="1" x14ac:dyDescent="0.25">
      <c r="A95" s="22" t="s">
        <v>277</v>
      </c>
      <c r="B95" s="23" t="s">
        <v>278</v>
      </c>
      <c r="C95" s="36" t="s">
        <v>300</v>
      </c>
      <c r="D95" s="21" t="s">
        <v>111</v>
      </c>
      <c r="E95" s="21">
        <v>2025</v>
      </c>
      <c r="F95" s="21" t="s">
        <v>102</v>
      </c>
      <c r="G95" s="21">
        <v>2025</v>
      </c>
      <c r="H95" s="10" t="s">
        <v>102</v>
      </c>
      <c r="I95" s="7">
        <f>[3]Лист1!$K$98/1.2</f>
        <v>1.58741778</v>
      </c>
      <c r="J95" s="10" t="s">
        <v>102</v>
      </c>
      <c r="K95" s="10" t="s">
        <v>102</v>
      </c>
      <c r="L95" s="10" t="s">
        <v>102</v>
      </c>
      <c r="M95" s="10" t="s">
        <v>102</v>
      </c>
      <c r="N95" s="10" t="s">
        <v>102</v>
      </c>
      <c r="O95" s="10" t="s">
        <v>102</v>
      </c>
      <c r="P95" s="10">
        <f t="shared" si="91"/>
        <v>15.796905050000001</v>
      </c>
      <c r="Q95" s="10">
        <v>1.26219188</v>
      </c>
      <c r="R95" s="10">
        <v>3.73977731</v>
      </c>
      <c r="S95" s="10">
        <v>10.794935860000001</v>
      </c>
      <c r="T95" s="10">
        <v>0</v>
      </c>
      <c r="U95" s="10" t="s">
        <v>102</v>
      </c>
      <c r="V95" s="10" t="s">
        <v>102</v>
      </c>
      <c r="W95" s="10" t="s">
        <v>102</v>
      </c>
      <c r="X95" s="28">
        <v>0</v>
      </c>
      <c r="Y95" s="10">
        <v>0</v>
      </c>
      <c r="Z95" s="10">
        <f t="shared" si="90"/>
        <v>15.796905049999999</v>
      </c>
      <c r="AA95" s="10">
        <v>0</v>
      </c>
      <c r="AB95" s="10" t="s">
        <v>102</v>
      </c>
      <c r="AC95" s="10">
        <v>0</v>
      </c>
      <c r="AD95" s="10" t="s">
        <v>102</v>
      </c>
      <c r="AE95" s="10">
        <v>15.796905049999999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 t="s">
        <v>102</v>
      </c>
      <c r="AO95" s="10">
        <f t="shared" si="92"/>
        <v>15.796905049999999</v>
      </c>
      <c r="AP95" s="31" t="s">
        <v>128</v>
      </c>
      <c r="AQ95" s="14" t="b">
        <f t="shared" si="82"/>
        <v>1</v>
      </c>
    </row>
    <row r="96" spans="1:43" ht="31.5" x14ac:dyDescent="0.25">
      <c r="A96" s="19" t="s">
        <v>64</v>
      </c>
      <c r="B96" s="20" t="s">
        <v>65</v>
      </c>
      <c r="C96" s="26" t="s">
        <v>102</v>
      </c>
      <c r="D96" s="21" t="s">
        <v>102</v>
      </c>
      <c r="E96" s="21" t="s">
        <v>102</v>
      </c>
      <c r="F96" s="21" t="s">
        <v>102</v>
      </c>
      <c r="G96" s="21" t="s">
        <v>102</v>
      </c>
      <c r="H96" s="10">
        <f>SUM(H97:H100)</f>
        <v>1.4771096149999998</v>
      </c>
      <c r="I96" s="10">
        <f>SUM(I97:I100)</f>
        <v>1.4771096149999998</v>
      </c>
      <c r="J96" s="10">
        <f t="shared" ref="J96" si="93">SUM(J97:J100)</f>
        <v>0</v>
      </c>
      <c r="K96" s="10">
        <f>SUM(K97:K100)</f>
        <v>13.864643821100001</v>
      </c>
      <c r="L96" s="10">
        <f t="shared" ref="L96:T96" si="94">SUM(L97:L100)</f>
        <v>1.7478392700000001</v>
      </c>
      <c r="M96" s="10">
        <f t="shared" si="94"/>
        <v>2.4094281812263207</v>
      </c>
      <c r="N96" s="10">
        <f t="shared" si="94"/>
        <v>9.7073763698736801</v>
      </c>
      <c r="O96" s="10">
        <f t="shared" si="94"/>
        <v>0</v>
      </c>
      <c r="P96" s="10">
        <f t="shared" si="94"/>
        <v>13.765018506100002</v>
      </c>
      <c r="Q96" s="10">
        <f t="shared" si="94"/>
        <v>1.7478392700000001</v>
      </c>
      <c r="R96" s="10">
        <f t="shared" si="94"/>
        <v>2.3325669562263207</v>
      </c>
      <c r="S96" s="10">
        <f t="shared" si="94"/>
        <v>9.6846122798736793</v>
      </c>
      <c r="T96" s="10">
        <f t="shared" si="94"/>
        <v>0</v>
      </c>
      <c r="U96" s="10">
        <v>0</v>
      </c>
      <c r="V96" s="10">
        <f>SUM(V97:V100)</f>
        <v>13.864643821100001</v>
      </c>
      <c r="W96" s="10">
        <f t="shared" ref="W96:Z96" si="95">SUM(W97:W99)</f>
        <v>0</v>
      </c>
      <c r="X96" s="28">
        <f t="shared" si="81"/>
        <v>12.454931616100001</v>
      </c>
      <c r="Y96" s="10">
        <f t="shared" si="95"/>
        <v>0</v>
      </c>
      <c r="Z96" s="10">
        <f t="shared" si="95"/>
        <v>12.454931616100001</v>
      </c>
      <c r="AA96" s="10">
        <f>SUM(AA97:AA100)</f>
        <v>0</v>
      </c>
      <c r="AB96" s="10">
        <f t="shared" ref="AB96:AM96" si="96">SUM(AB97:AB100)</f>
        <v>1.4097122049999999</v>
      </c>
      <c r="AC96" s="10">
        <f t="shared" si="96"/>
        <v>1.31008689</v>
      </c>
      <c r="AD96" s="10">
        <f t="shared" si="96"/>
        <v>3.9910950761000006</v>
      </c>
      <c r="AE96" s="10">
        <f>SUM(AE97:AE100)</f>
        <v>3.9910950761000001</v>
      </c>
      <c r="AF96" s="10">
        <f t="shared" si="96"/>
        <v>0</v>
      </c>
      <c r="AG96" s="10">
        <f t="shared" si="96"/>
        <v>0</v>
      </c>
      <c r="AH96" s="10">
        <f>SUM(AH97:AH100)</f>
        <v>0</v>
      </c>
      <c r="AI96" s="10">
        <f t="shared" si="96"/>
        <v>0</v>
      </c>
      <c r="AJ96" s="10">
        <f t="shared" si="96"/>
        <v>0</v>
      </c>
      <c r="AK96" s="10">
        <f t="shared" si="96"/>
        <v>0</v>
      </c>
      <c r="AL96" s="10">
        <f t="shared" si="96"/>
        <v>8.4638365400000009</v>
      </c>
      <c r="AM96" s="10">
        <f t="shared" si="96"/>
        <v>8.4638365400000009</v>
      </c>
      <c r="AN96" s="10">
        <f>SUM(AN97:AN100)</f>
        <v>13.864643821100001</v>
      </c>
      <c r="AO96" s="10">
        <f>SUM(AO97:AO100)</f>
        <v>13.765018506100002</v>
      </c>
      <c r="AP96" s="21" t="s">
        <v>102</v>
      </c>
      <c r="AQ96" s="14" t="b">
        <f t="shared" si="82"/>
        <v>1</v>
      </c>
    </row>
    <row r="97" spans="1:43" ht="63" x14ac:dyDescent="0.25">
      <c r="A97" s="22" t="s">
        <v>146</v>
      </c>
      <c r="B97" s="23" t="s">
        <v>145</v>
      </c>
      <c r="C97" s="36" t="s">
        <v>183</v>
      </c>
      <c r="D97" s="21" t="s">
        <v>111</v>
      </c>
      <c r="E97" s="21">
        <v>2025</v>
      </c>
      <c r="F97" s="21">
        <v>2025</v>
      </c>
      <c r="G97" s="21">
        <f>F97</f>
        <v>2025</v>
      </c>
      <c r="H97" s="10">
        <v>0.26280793000000002</v>
      </c>
      <c r="I97" s="7">
        <f>H97</f>
        <v>0.26280793000000002</v>
      </c>
      <c r="J97" s="10">
        <v>0</v>
      </c>
      <c r="K97" s="10">
        <f>L97+M97+N97+O97</f>
        <v>1.9955475380500001</v>
      </c>
      <c r="L97" s="10">
        <v>0.10524499</v>
      </c>
      <c r="M97" s="10">
        <v>0.25361988805000013</v>
      </c>
      <c r="N97" s="10">
        <v>1.63668266</v>
      </c>
      <c r="O97" s="10">
        <v>0</v>
      </c>
      <c r="P97" s="10">
        <f>SUM(Q97:T97)</f>
        <v>1.9955475380500001</v>
      </c>
      <c r="Q97" s="10">
        <f t="shared" ref="Q97:T99" si="97">L97</f>
        <v>0.10524499</v>
      </c>
      <c r="R97" s="10">
        <f t="shared" si="97"/>
        <v>0.25361988805000013</v>
      </c>
      <c r="S97" s="10">
        <f t="shared" si="97"/>
        <v>1.63668266</v>
      </c>
      <c r="T97" s="10">
        <f t="shared" si="97"/>
        <v>0</v>
      </c>
      <c r="U97" s="10">
        <v>0</v>
      </c>
      <c r="V97" s="10">
        <f>P97</f>
        <v>1.9955475380500001</v>
      </c>
      <c r="W97" s="10">
        <v>0</v>
      </c>
      <c r="X97" s="28">
        <f t="shared" si="81"/>
        <v>1.9955475380500003</v>
      </c>
      <c r="Y97" s="10">
        <v>0</v>
      </c>
      <c r="Z97" s="10">
        <f t="shared" si="90"/>
        <v>1.9955475380500001</v>
      </c>
      <c r="AA97" s="10">
        <v>0</v>
      </c>
      <c r="AB97" s="10">
        <v>0</v>
      </c>
      <c r="AC97" s="10">
        <v>0</v>
      </c>
      <c r="AD97" s="10">
        <f>[4]Лист1!$AB$78/1.2</f>
        <v>1.9955475380500003</v>
      </c>
      <c r="AE97" s="10">
        <v>1.9955475380500001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f>AD97+AF97+AH97+AJ97+AL97+AB97</f>
        <v>1.9955475380500003</v>
      </c>
      <c r="AO97" s="10">
        <f>AM97+AK97+AI97+AG97+AE97+AC97</f>
        <v>1.9955475380500001</v>
      </c>
      <c r="AP97" s="23" t="s">
        <v>128</v>
      </c>
      <c r="AQ97" s="14" t="b">
        <f t="shared" si="82"/>
        <v>1</v>
      </c>
    </row>
    <row r="98" spans="1:43" ht="63" x14ac:dyDescent="0.25">
      <c r="A98" s="22" t="s">
        <v>148</v>
      </c>
      <c r="B98" s="23" t="s">
        <v>147</v>
      </c>
      <c r="C98" s="36" t="s">
        <v>184</v>
      </c>
      <c r="D98" s="21" t="s">
        <v>111</v>
      </c>
      <c r="E98" s="21">
        <v>2025</v>
      </c>
      <c r="F98" s="21">
        <v>2025</v>
      </c>
      <c r="G98" s="21">
        <f>F98</f>
        <v>2025</v>
      </c>
      <c r="H98" s="10">
        <v>0.26280793000000002</v>
      </c>
      <c r="I98" s="7">
        <f>H98</f>
        <v>0.26280793000000002</v>
      </c>
      <c r="J98" s="10">
        <v>0</v>
      </c>
      <c r="K98" s="10">
        <f>L98+M98+N98+O98</f>
        <v>1.9955475380500001</v>
      </c>
      <c r="L98" s="10">
        <v>0.10524499</v>
      </c>
      <c r="M98" s="10">
        <v>0.25361988805000013</v>
      </c>
      <c r="N98" s="10">
        <v>1.63668266</v>
      </c>
      <c r="O98" s="10">
        <v>0</v>
      </c>
      <c r="P98" s="10">
        <f t="shared" ref="P98:P100" si="98">SUM(Q98:T98)</f>
        <v>1.9955475380500001</v>
      </c>
      <c r="Q98" s="10">
        <f t="shared" si="97"/>
        <v>0.10524499</v>
      </c>
      <c r="R98" s="10">
        <f t="shared" si="97"/>
        <v>0.25361988805000013</v>
      </c>
      <c r="S98" s="10">
        <f t="shared" si="97"/>
        <v>1.63668266</v>
      </c>
      <c r="T98" s="10">
        <f t="shared" si="97"/>
        <v>0</v>
      </c>
      <c r="U98" s="10">
        <v>0</v>
      </c>
      <c r="V98" s="10">
        <f>K98</f>
        <v>1.9955475380500001</v>
      </c>
      <c r="W98" s="10">
        <v>0</v>
      </c>
      <c r="X98" s="28">
        <f t="shared" si="81"/>
        <v>1.9955475380500003</v>
      </c>
      <c r="Y98" s="10">
        <v>0</v>
      </c>
      <c r="Z98" s="10">
        <f t="shared" si="90"/>
        <v>1.9955475380500001</v>
      </c>
      <c r="AA98" s="10">
        <v>0</v>
      </c>
      <c r="AB98" s="10">
        <v>0</v>
      </c>
      <c r="AC98" s="10">
        <v>0</v>
      </c>
      <c r="AD98" s="10">
        <f>[4]Лист1!$AB$78/1.2</f>
        <v>1.9955475380500003</v>
      </c>
      <c r="AE98" s="10">
        <v>1.9955475380500001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f t="shared" ref="AN98:AN100" si="99">AD98+AF98+AH98+AJ98+AL98+AB98</f>
        <v>1.9955475380500003</v>
      </c>
      <c r="AO98" s="10">
        <f t="shared" ref="AO98:AO100" si="100">AM98+AK98+AI98+AG98+AE98+AC98</f>
        <v>1.9955475380500001</v>
      </c>
      <c r="AP98" s="23" t="s">
        <v>128</v>
      </c>
      <c r="AQ98" s="14" t="b">
        <f t="shared" si="82"/>
        <v>1</v>
      </c>
    </row>
    <row r="99" spans="1:43" ht="63" x14ac:dyDescent="0.25">
      <c r="A99" s="22" t="s">
        <v>149</v>
      </c>
      <c r="B99" s="23" t="s">
        <v>261</v>
      </c>
      <c r="C99" s="36" t="s">
        <v>185</v>
      </c>
      <c r="D99" s="21" t="s">
        <v>111</v>
      </c>
      <c r="E99" s="21">
        <v>2029</v>
      </c>
      <c r="F99" s="21">
        <v>2029</v>
      </c>
      <c r="G99" s="21">
        <f>F99</f>
        <v>2029</v>
      </c>
      <c r="H99" s="10">
        <v>0.81426947999999999</v>
      </c>
      <c r="I99" s="7">
        <f>H99</f>
        <v>0.81426947999999999</v>
      </c>
      <c r="J99" s="10">
        <v>0</v>
      </c>
      <c r="K99" s="10">
        <v>8.4638365400000009</v>
      </c>
      <c r="L99" s="10">
        <v>1.31442729</v>
      </c>
      <c r="M99" s="10">
        <f>K99-L99-N99</f>
        <v>1.4197288401263206</v>
      </c>
      <c r="N99" s="10">
        <v>5.72968040987368</v>
      </c>
      <c r="O99" s="10">
        <v>0</v>
      </c>
      <c r="P99" s="10">
        <f t="shared" si="98"/>
        <v>8.4638365400000009</v>
      </c>
      <c r="Q99" s="10">
        <f t="shared" si="97"/>
        <v>1.31442729</v>
      </c>
      <c r="R99" s="10">
        <f t="shared" si="97"/>
        <v>1.4197288401263206</v>
      </c>
      <c r="S99" s="10">
        <f t="shared" si="97"/>
        <v>5.72968040987368</v>
      </c>
      <c r="T99" s="10">
        <f t="shared" si="97"/>
        <v>0</v>
      </c>
      <c r="U99" s="10">
        <v>0</v>
      </c>
      <c r="V99" s="10">
        <f>P99</f>
        <v>8.4638365400000009</v>
      </c>
      <c r="W99" s="10">
        <v>0</v>
      </c>
      <c r="X99" s="28">
        <f t="shared" si="81"/>
        <v>8.4638365400000009</v>
      </c>
      <c r="Y99" s="10">
        <v>0</v>
      </c>
      <c r="Z99" s="10">
        <f t="shared" si="90"/>
        <v>8.4638365400000009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8.4638365400000009</v>
      </c>
      <c r="AM99" s="10">
        <f>AL99</f>
        <v>8.4638365400000009</v>
      </c>
      <c r="AN99" s="10">
        <f t="shared" si="99"/>
        <v>8.4638365400000009</v>
      </c>
      <c r="AO99" s="10">
        <f t="shared" si="100"/>
        <v>8.4638365400000009</v>
      </c>
      <c r="AP99" s="23" t="s">
        <v>128</v>
      </c>
      <c r="AQ99" s="14" t="b">
        <f t="shared" si="82"/>
        <v>1</v>
      </c>
    </row>
    <row r="100" spans="1:43" ht="63" x14ac:dyDescent="0.25">
      <c r="A100" s="22" t="s">
        <v>223</v>
      </c>
      <c r="B100" s="23" t="s">
        <v>224</v>
      </c>
      <c r="C100" s="36" t="s">
        <v>225</v>
      </c>
      <c r="D100" s="21" t="s">
        <v>111</v>
      </c>
      <c r="E100" s="21">
        <v>2024</v>
      </c>
      <c r="F100" s="21">
        <v>2024</v>
      </c>
      <c r="G100" s="21">
        <f>F100</f>
        <v>2024</v>
      </c>
      <c r="H100" s="10">
        <v>0.13722427500000001</v>
      </c>
      <c r="I100" s="7">
        <f>H100</f>
        <v>0.13722427500000001</v>
      </c>
      <c r="J100" s="10">
        <v>0</v>
      </c>
      <c r="K100" s="10">
        <f>L100+M100+N100+O100</f>
        <v>1.4097122049999999</v>
      </c>
      <c r="L100" s="10">
        <v>0.22292200000000001</v>
      </c>
      <c r="M100" s="10">
        <v>0.48245956499999998</v>
      </c>
      <c r="N100" s="10">
        <v>0.70433064000000001</v>
      </c>
      <c r="O100" s="10">
        <v>0</v>
      </c>
      <c r="P100" s="10">
        <f t="shared" si="98"/>
        <v>1.31008689</v>
      </c>
      <c r="Q100" s="10">
        <v>0.22292200000000001</v>
      </c>
      <c r="R100" s="10">
        <v>0.40559834</v>
      </c>
      <c r="S100" s="10">
        <v>0.68156654999999999</v>
      </c>
      <c r="T100" s="10">
        <v>0</v>
      </c>
      <c r="U100" s="10">
        <v>0</v>
      </c>
      <c r="V100" s="10">
        <v>1.4097122049999999</v>
      </c>
      <c r="W100" s="10">
        <v>0</v>
      </c>
      <c r="X100" s="28">
        <f t="shared" si="81"/>
        <v>0</v>
      </c>
      <c r="Y100" s="10">
        <v>0</v>
      </c>
      <c r="Z100" s="10">
        <f t="shared" si="90"/>
        <v>0</v>
      </c>
      <c r="AA100" s="10">
        <v>0</v>
      </c>
      <c r="AB100" s="10">
        <f>[5]Лист1!$AB$91/1.2</f>
        <v>1.4097122049999999</v>
      </c>
      <c r="AC100" s="10">
        <v>1.31008689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f t="shared" si="99"/>
        <v>1.4097122049999999</v>
      </c>
      <c r="AO100" s="10">
        <f t="shared" si="100"/>
        <v>1.31008689</v>
      </c>
      <c r="AP100" s="31" t="s">
        <v>128</v>
      </c>
      <c r="AQ100" s="14" t="b">
        <f t="shared" si="82"/>
        <v>1</v>
      </c>
    </row>
    <row r="101" spans="1:43" ht="31.5" x14ac:dyDescent="0.25">
      <c r="A101" s="19" t="s">
        <v>66</v>
      </c>
      <c r="B101" s="20" t="s">
        <v>67</v>
      </c>
      <c r="C101" s="26" t="s">
        <v>102</v>
      </c>
      <c r="D101" s="21" t="s">
        <v>102</v>
      </c>
      <c r="E101" s="21" t="s">
        <v>102</v>
      </c>
      <c r="F101" s="21" t="s">
        <v>102</v>
      </c>
      <c r="G101" s="21" t="s">
        <v>102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28">
        <f t="shared" si="81"/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37">
        <v>0</v>
      </c>
      <c r="AO101" s="21">
        <v>0</v>
      </c>
      <c r="AP101" s="21" t="s">
        <v>102</v>
      </c>
      <c r="AQ101" s="14" t="b">
        <f t="shared" si="82"/>
        <v>1</v>
      </c>
    </row>
    <row r="102" spans="1:43" x14ac:dyDescent="0.25">
      <c r="A102" s="19" t="s">
        <v>68</v>
      </c>
      <c r="B102" s="20" t="s">
        <v>69</v>
      </c>
      <c r="C102" s="26" t="s">
        <v>102</v>
      </c>
      <c r="D102" s="21" t="s">
        <v>102</v>
      </c>
      <c r="E102" s="21" t="s">
        <v>102</v>
      </c>
      <c r="F102" s="21" t="s">
        <v>102</v>
      </c>
      <c r="G102" s="21" t="s">
        <v>102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28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37" t="s">
        <v>102</v>
      </c>
      <c r="AO102" s="21" t="s">
        <v>102</v>
      </c>
      <c r="AP102" s="21" t="s">
        <v>102</v>
      </c>
      <c r="AQ102" s="14" t="b">
        <f t="shared" si="82"/>
        <v>0</v>
      </c>
    </row>
    <row r="103" spans="1:43" x14ac:dyDescent="0.25">
      <c r="A103" s="19" t="s">
        <v>70</v>
      </c>
      <c r="B103" s="20" t="s">
        <v>71</v>
      </c>
      <c r="C103" s="26" t="s">
        <v>102</v>
      </c>
      <c r="D103" s="21" t="s">
        <v>102</v>
      </c>
      <c r="E103" s="21" t="s">
        <v>102</v>
      </c>
      <c r="F103" s="21" t="s">
        <v>102</v>
      </c>
      <c r="G103" s="21" t="s">
        <v>102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28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37" t="s">
        <v>102</v>
      </c>
      <c r="AO103" s="21" t="s">
        <v>102</v>
      </c>
      <c r="AP103" s="21" t="s">
        <v>102</v>
      </c>
      <c r="AQ103" s="14" t="b">
        <f t="shared" si="82"/>
        <v>0</v>
      </c>
    </row>
    <row r="104" spans="1:43" x14ac:dyDescent="0.25">
      <c r="A104" s="19" t="s">
        <v>72</v>
      </c>
      <c r="B104" s="20" t="s">
        <v>73</v>
      </c>
      <c r="C104" s="26" t="s">
        <v>102</v>
      </c>
      <c r="D104" s="21" t="s">
        <v>102</v>
      </c>
      <c r="E104" s="21" t="s">
        <v>102</v>
      </c>
      <c r="F104" s="21" t="s">
        <v>102</v>
      </c>
      <c r="G104" s="21" t="s">
        <v>102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28">
        <v>0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37" t="s">
        <v>102</v>
      </c>
      <c r="AO104" s="21" t="s">
        <v>102</v>
      </c>
      <c r="AP104" s="21" t="s">
        <v>102</v>
      </c>
      <c r="AQ104" s="14" t="b">
        <f t="shared" si="82"/>
        <v>0</v>
      </c>
    </row>
    <row r="105" spans="1:43" x14ac:dyDescent="0.25">
      <c r="A105" s="19" t="s">
        <v>74</v>
      </c>
      <c r="B105" s="20" t="s">
        <v>75</v>
      </c>
      <c r="C105" s="26" t="s">
        <v>102</v>
      </c>
      <c r="D105" s="21" t="s">
        <v>102</v>
      </c>
      <c r="E105" s="21" t="s">
        <v>102</v>
      </c>
      <c r="F105" s="21" t="s">
        <v>102</v>
      </c>
      <c r="G105" s="21" t="s">
        <v>102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28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37" t="s">
        <v>102</v>
      </c>
      <c r="AO105" s="21" t="s">
        <v>102</v>
      </c>
      <c r="AP105" s="21" t="s">
        <v>102</v>
      </c>
      <c r="AQ105" s="14" t="b">
        <f t="shared" si="82"/>
        <v>0</v>
      </c>
    </row>
    <row r="106" spans="1:43" ht="31.5" x14ac:dyDescent="0.25">
      <c r="A106" s="19" t="s">
        <v>76</v>
      </c>
      <c r="B106" s="20" t="s">
        <v>77</v>
      </c>
      <c r="C106" s="26" t="s">
        <v>102</v>
      </c>
      <c r="D106" s="21" t="s">
        <v>102</v>
      </c>
      <c r="E106" s="21" t="s">
        <v>102</v>
      </c>
      <c r="F106" s="21" t="s">
        <v>102</v>
      </c>
      <c r="G106" s="21" t="s">
        <v>102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28">
        <v>0</v>
      </c>
      <c r="Y106" s="10">
        <v>0</v>
      </c>
      <c r="Z106" s="10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0">
        <v>0</v>
      </c>
      <c r="AH106" s="10">
        <v>0</v>
      </c>
      <c r="AI106" s="10">
        <v>0</v>
      </c>
      <c r="AJ106" s="10">
        <v>0</v>
      </c>
      <c r="AK106" s="10">
        <v>0</v>
      </c>
      <c r="AL106" s="10">
        <v>0</v>
      </c>
      <c r="AM106" s="10">
        <v>0</v>
      </c>
      <c r="AN106" s="37" t="s">
        <v>102</v>
      </c>
      <c r="AO106" s="21" t="s">
        <v>102</v>
      </c>
      <c r="AP106" s="21" t="s">
        <v>102</v>
      </c>
      <c r="AQ106" s="14" t="b">
        <f t="shared" si="82"/>
        <v>0</v>
      </c>
    </row>
    <row r="107" spans="1:43" ht="31.5" x14ac:dyDescent="0.25">
      <c r="A107" s="19" t="s">
        <v>78</v>
      </c>
      <c r="B107" s="20" t="s">
        <v>79</v>
      </c>
      <c r="C107" s="26" t="s">
        <v>102</v>
      </c>
      <c r="D107" s="21" t="s">
        <v>102</v>
      </c>
      <c r="E107" s="21" t="s">
        <v>102</v>
      </c>
      <c r="F107" s="21" t="s">
        <v>102</v>
      </c>
      <c r="G107" s="21" t="s">
        <v>102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28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37" t="s">
        <v>102</v>
      </c>
      <c r="AO107" s="21" t="s">
        <v>102</v>
      </c>
      <c r="AP107" s="21" t="s">
        <v>102</v>
      </c>
      <c r="AQ107" s="14" t="b">
        <f t="shared" si="82"/>
        <v>0</v>
      </c>
    </row>
    <row r="108" spans="1:43" ht="31.5" x14ac:dyDescent="0.25">
      <c r="A108" s="19" t="s">
        <v>80</v>
      </c>
      <c r="B108" s="20" t="s">
        <v>81</v>
      </c>
      <c r="C108" s="26" t="s">
        <v>102</v>
      </c>
      <c r="D108" s="21" t="s">
        <v>102</v>
      </c>
      <c r="E108" s="21" t="s">
        <v>102</v>
      </c>
      <c r="F108" s="21" t="s">
        <v>102</v>
      </c>
      <c r="G108" s="21" t="s">
        <v>102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28">
        <v>0</v>
      </c>
      <c r="Y108" s="10">
        <v>0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37" t="s">
        <v>102</v>
      </c>
      <c r="AO108" s="21" t="s">
        <v>102</v>
      </c>
      <c r="AP108" s="21" t="s">
        <v>102</v>
      </c>
      <c r="AQ108" s="14" t="b">
        <f t="shared" si="82"/>
        <v>0</v>
      </c>
    </row>
    <row r="109" spans="1:43" ht="31.5" x14ac:dyDescent="0.25">
      <c r="A109" s="19" t="s">
        <v>82</v>
      </c>
      <c r="B109" s="20" t="s">
        <v>83</v>
      </c>
      <c r="C109" s="26" t="s">
        <v>102</v>
      </c>
      <c r="D109" s="21" t="s">
        <v>102</v>
      </c>
      <c r="E109" s="21" t="s">
        <v>102</v>
      </c>
      <c r="F109" s="21" t="s">
        <v>102</v>
      </c>
      <c r="G109" s="21" t="s">
        <v>102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28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37" t="s">
        <v>102</v>
      </c>
      <c r="AO109" s="21" t="s">
        <v>102</v>
      </c>
      <c r="AP109" s="21" t="s">
        <v>102</v>
      </c>
      <c r="AQ109" s="14" t="b">
        <f t="shared" si="82"/>
        <v>0</v>
      </c>
    </row>
    <row r="110" spans="1:43" ht="31.5" x14ac:dyDescent="0.25">
      <c r="A110" s="19" t="s">
        <v>84</v>
      </c>
      <c r="B110" s="20" t="s">
        <v>85</v>
      </c>
      <c r="C110" s="26" t="s">
        <v>102</v>
      </c>
      <c r="D110" s="21" t="s">
        <v>102</v>
      </c>
      <c r="E110" s="21" t="s">
        <v>102</v>
      </c>
      <c r="F110" s="21" t="s">
        <v>102</v>
      </c>
      <c r="G110" s="21" t="s">
        <v>102</v>
      </c>
      <c r="H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28">
        <f t="shared" si="81"/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37">
        <v>0</v>
      </c>
      <c r="AO110" s="21">
        <v>0</v>
      </c>
      <c r="AP110" s="21" t="s">
        <v>102</v>
      </c>
      <c r="AQ110" s="14" t="b">
        <f t="shared" si="82"/>
        <v>1</v>
      </c>
    </row>
    <row r="111" spans="1:43" x14ac:dyDescent="0.25">
      <c r="A111" s="19" t="s">
        <v>86</v>
      </c>
      <c r="B111" s="20" t="s">
        <v>87</v>
      </c>
      <c r="C111" s="26" t="s">
        <v>102</v>
      </c>
      <c r="D111" s="21" t="s">
        <v>102</v>
      </c>
      <c r="E111" s="21" t="s">
        <v>102</v>
      </c>
      <c r="F111" s="21" t="s">
        <v>102</v>
      </c>
      <c r="G111" s="21" t="s">
        <v>102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28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37" t="s">
        <v>102</v>
      </c>
      <c r="AO111" s="21" t="s">
        <v>102</v>
      </c>
      <c r="AP111" s="21" t="s">
        <v>102</v>
      </c>
      <c r="AQ111" s="14" t="b">
        <f t="shared" si="82"/>
        <v>0</v>
      </c>
    </row>
    <row r="112" spans="1:43" ht="31.5" x14ac:dyDescent="0.25">
      <c r="A112" s="19" t="s">
        <v>88</v>
      </c>
      <c r="B112" s="20" t="s">
        <v>89</v>
      </c>
      <c r="C112" s="26" t="s">
        <v>102</v>
      </c>
      <c r="D112" s="21" t="s">
        <v>102</v>
      </c>
      <c r="E112" s="21" t="s">
        <v>102</v>
      </c>
      <c r="F112" s="21" t="s">
        <v>102</v>
      </c>
      <c r="G112" s="21" t="s">
        <v>102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28">
        <v>0</v>
      </c>
      <c r="Y112" s="10">
        <v>0</v>
      </c>
      <c r="Z112" s="10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37" t="s">
        <v>102</v>
      </c>
      <c r="AO112" s="21" t="s">
        <v>102</v>
      </c>
      <c r="AP112" s="21" t="s">
        <v>102</v>
      </c>
      <c r="AQ112" s="14" t="b">
        <f t="shared" si="82"/>
        <v>0</v>
      </c>
    </row>
    <row r="113" spans="1:43" ht="31.5" x14ac:dyDescent="0.25">
      <c r="A113" s="19" t="s">
        <v>90</v>
      </c>
      <c r="B113" s="20" t="s">
        <v>91</v>
      </c>
      <c r="C113" s="26" t="s">
        <v>102</v>
      </c>
      <c r="D113" s="21" t="s">
        <v>102</v>
      </c>
      <c r="E113" s="21" t="s">
        <v>102</v>
      </c>
      <c r="F113" s="21" t="s">
        <v>102</v>
      </c>
      <c r="G113" s="21" t="s">
        <v>102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28">
        <f t="shared" si="81"/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37">
        <v>0</v>
      </c>
      <c r="AO113" s="21" t="s">
        <v>102</v>
      </c>
      <c r="AP113" s="21" t="s">
        <v>102</v>
      </c>
      <c r="AQ113" s="14" t="b">
        <f t="shared" si="82"/>
        <v>0</v>
      </c>
    </row>
    <row r="114" spans="1:43" ht="31.5" x14ac:dyDescent="0.25">
      <c r="A114" s="19" t="s">
        <v>92</v>
      </c>
      <c r="B114" s="20" t="s">
        <v>93</v>
      </c>
      <c r="C114" s="26" t="s">
        <v>102</v>
      </c>
      <c r="D114" s="21" t="s">
        <v>102</v>
      </c>
      <c r="E114" s="21" t="s">
        <v>102</v>
      </c>
      <c r="F114" s="21" t="s">
        <v>102</v>
      </c>
      <c r="G114" s="21" t="s">
        <v>102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28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37" t="s">
        <v>102</v>
      </c>
      <c r="AO114" s="21" t="s">
        <v>102</v>
      </c>
      <c r="AP114" s="21" t="s">
        <v>102</v>
      </c>
      <c r="AQ114" s="14" t="b">
        <f t="shared" si="82"/>
        <v>0</v>
      </c>
    </row>
    <row r="115" spans="1:43" ht="31.5" x14ac:dyDescent="0.25">
      <c r="A115" s="19" t="s">
        <v>94</v>
      </c>
      <c r="B115" s="20" t="s">
        <v>95</v>
      </c>
      <c r="C115" s="26" t="s">
        <v>102</v>
      </c>
      <c r="D115" s="21" t="s">
        <v>102</v>
      </c>
      <c r="E115" s="21" t="s">
        <v>102</v>
      </c>
      <c r="F115" s="21" t="s">
        <v>102</v>
      </c>
      <c r="G115" s="21" t="s">
        <v>102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28">
        <v>0</v>
      </c>
      <c r="Y115" s="10">
        <v>0</v>
      </c>
      <c r="Z115" s="10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0">
        <v>0</v>
      </c>
      <c r="AH115" s="10">
        <v>0</v>
      </c>
      <c r="AI115" s="10">
        <v>0</v>
      </c>
      <c r="AJ115" s="10">
        <v>0</v>
      </c>
      <c r="AK115" s="10">
        <v>0</v>
      </c>
      <c r="AL115" s="10">
        <v>0</v>
      </c>
      <c r="AM115" s="10">
        <v>0</v>
      </c>
      <c r="AN115" s="37" t="s">
        <v>102</v>
      </c>
      <c r="AO115" s="21" t="s">
        <v>102</v>
      </c>
      <c r="AP115" s="21" t="s">
        <v>102</v>
      </c>
      <c r="AQ115" s="14" t="b">
        <f t="shared" si="82"/>
        <v>0</v>
      </c>
    </row>
    <row r="116" spans="1:43" ht="31.5" x14ac:dyDescent="0.25">
      <c r="A116" s="19" t="s">
        <v>96</v>
      </c>
      <c r="B116" s="20" t="s">
        <v>97</v>
      </c>
      <c r="C116" s="26" t="s">
        <v>102</v>
      </c>
      <c r="D116" s="21" t="s">
        <v>102</v>
      </c>
      <c r="E116" s="9" t="str">
        <f>[7]Лист1!E78</f>
        <v>нд</v>
      </c>
      <c r="F116" s="9" t="str">
        <f>[7]Лист1!F78</f>
        <v>нд</v>
      </c>
      <c r="G116" s="9" t="str">
        <f>[7]Лист1!G78</f>
        <v>нд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28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</v>
      </c>
      <c r="AN116" s="7" t="s">
        <v>102</v>
      </c>
      <c r="AO116" s="7" t="s">
        <v>102</v>
      </c>
      <c r="AP116" s="7" t="s">
        <v>102</v>
      </c>
      <c r="AQ116" s="14" t="b">
        <f t="shared" si="82"/>
        <v>0</v>
      </c>
    </row>
    <row r="117" spans="1:43" ht="31.5" x14ac:dyDescent="0.25">
      <c r="A117" s="19" t="s">
        <v>98</v>
      </c>
      <c r="B117" s="20" t="s">
        <v>99</v>
      </c>
      <c r="C117" s="26" t="s">
        <v>102</v>
      </c>
      <c r="D117" s="21" t="s">
        <v>102</v>
      </c>
      <c r="E117" s="24" t="s">
        <v>102</v>
      </c>
      <c r="F117" s="24" t="s">
        <v>102</v>
      </c>
      <c r="G117" s="24" t="s">
        <v>102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28">
        <v>0</v>
      </c>
      <c r="Y117" s="10">
        <v>0</v>
      </c>
      <c r="Z117" s="10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0">
        <v>0</v>
      </c>
      <c r="AH117" s="10">
        <v>0</v>
      </c>
      <c r="AI117" s="10">
        <v>0</v>
      </c>
      <c r="AJ117" s="10">
        <v>0</v>
      </c>
      <c r="AK117" s="10">
        <v>0</v>
      </c>
      <c r="AL117" s="10">
        <v>0</v>
      </c>
      <c r="AM117" s="10">
        <v>0</v>
      </c>
      <c r="AN117" s="24" t="s">
        <v>102</v>
      </c>
      <c r="AO117" s="38" t="s">
        <v>102</v>
      </c>
      <c r="AP117" s="21" t="s">
        <v>102</v>
      </c>
      <c r="AQ117" s="14" t="b">
        <f t="shared" si="82"/>
        <v>0</v>
      </c>
    </row>
    <row r="118" spans="1:43" x14ac:dyDescent="0.25">
      <c r="A118" s="19" t="s">
        <v>100</v>
      </c>
      <c r="B118" s="20" t="s">
        <v>101</v>
      </c>
      <c r="C118" s="26" t="s">
        <v>104</v>
      </c>
      <c r="D118" s="21" t="s">
        <v>102</v>
      </c>
      <c r="E118" s="9" t="str">
        <f>[7]Лист1!E80</f>
        <v>нд</v>
      </c>
      <c r="F118" s="9" t="str">
        <f>[7]Лист1!F80</f>
        <v>нд</v>
      </c>
      <c r="G118" s="9" t="str">
        <f>[7]Лист1!G80</f>
        <v>нд</v>
      </c>
      <c r="H118" s="7">
        <f>SUM(H119:H131)</f>
        <v>3.8426533333333339E-2</v>
      </c>
      <c r="I118" s="7">
        <f>SUM(I119:I131)</f>
        <v>3.8426533333333339E-2</v>
      </c>
      <c r="J118" s="7">
        <f t="shared" ref="J118" si="101">SUM(J119:J125)</f>
        <v>0</v>
      </c>
      <c r="K118" s="7">
        <f>SUM(K119:K125)</f>
        <v>11.062954245110001</v>
      </c>
      <c r="L118" s="7">
        <f t="shared" ref="L118" si="102">SUM(L119:L125)</f>
        <v>0</v>
      </c>
      <c r="M118" s="7">
        <f t="shared" ref="M118:N118" si="103">SUM(M119:M125)</f>
        <v>0</v>
      </c>
      <c r="N118" s="7">
        <f t="shared" si="103"/>
        <v>11.062954245110001</v>
      </c>
      <c r="O118" s="7">
        <f>SUM(O119:O125)</f>
        <v>0</v>
      </c>
      <c r="P118" s="7">
        <f>SUM(P119:P131)</f>
        <v>16.7407604163554</v>
      </c>
      <c r="Q118" s="7">
        <f t="shared" ref="Q118:T118" si="104">SUM(Q119:Q131)</f>
        <v>0.6423171299999999</v>
      </c>
      <c r="R118" s="7">
        <f t="shared" si="104"/>
        <v>5.1554793155554002</v>
      </c>
      <c r="S118" s="7">
        <f t="shared" si="104"/>
        <v>10.942963970800001</v>
      </c>
      <c r="T118" s="7">
        <f t="shared" si="104"/>
        <v>0</v>
      </c>
      <c r="U118" s="7">
        <f t="shared" ref="U118:V118" si="105">SUM(U119:U125)</f>
        <v>0</v>
      </c>
      <c r="V118" s="7">
        <f t="shared" si="105"/>
        <v>11.062954245110001</v>
      </c>
      <c r="W118" s="7">
        <f t="shared" ref="W118:Z118" si="106">SUM(W119:W131)</f>
        <v>0</v>
      </c>
      <c r="X118" s="28">
        <f t="shared" si="81"/>
        <v>5.8391286400000002</v>
      </c>
      <c r="Y118" s="7">
        <f t="shared" si="106"/>
        <v>0</v>
      </c>
      <c r="Z118" s="7">
        <f t="shared" si="106"/>
        <v>12.452350485555399</v>
      </c>
      <c r="AA118" s="7">
        <f>SUM(AA119:AA125)</f>
        <v>0</v>
      </c>
      <c r="AB118" s="7">
        <f>SUM(AB119:AB131)</f>
        <v>5.2238256051100009</v>
      </c>
      <c r="AC118" s="7">
        <f>SUM(AC119:AC131)</f>
        <v>4.2884099308000003</v>
      </c>
      <c r="AD118" s="7">
        <f>SUM(AD119:AD131)</f>
        <v>0.19939200000000001</v>
      </c>
      <c r="AE118" s="7">
        <f>SUM(AE119:AE131)</f>
        <v>3.81910332095</v>
      </c>
      <c r="AF118" s="7">
        <f>SUM(AF119:AF131)</f>
        <v>0</v>
      </c>
      <c r="AG118" s="7">
        <f t="shared" ref="AG118:AM118" si="107">SUM(AG119:AG131)</f>
        <v>2.9935105246054001</v>
      </c>
      <c r="AH118" s="7">
        <f>SUM(AH119:AH131)</f>
        <v>0</v>
      </c>
      <c r="AI118" s="7">
        <f t="shared" si="107"/>
        <v>0</v>
      </c>
      <c r="AJ118" s="7">
        <f>SUM(AJ119:AJ131)</f>
        <v>0</v>
      </c>
      <c r="AK118" s="7">
        <f t="shared" si="107"/>
        <v>0</v>
      </c>
      <c r="AL118" s="7">
        <f t="shared" si="107"/>
        <v>5.6397366399999997</v>
      </c>
      <c r="AM118" s="7">
        <f t="shared" si="107"/>
        <v>5.6397366399999997</v>
      </c>
      <c r="AN118" s="7">
        <f>SUM(AN119:AN131)</f>
        <v>11.062954245110001</v>
      </c>
      <c r="AO118" s="7">
        <f>SUM(AO119:AO131)</f>
        <v>16.7407604163554</v>
      </c>
      <c r="AP118" s="44" t="s">
        <v>102</v>
      </c>
      <c r="AQ118" s="14" t="b">
        <f t="shared" si="82"/>
        <v>1</v>
      </c>
    </row>
    <row r="119" spans="1:43" ht="43.5" customHeight="1" x14ac:dyDescent="0.25">
      <c r="A119" s="22" t="s">
        <v>108</v>
      </c>
      <c r="B119" s="23" t="s">
        <v>262</v>
      </c>
      <c r="C119" s="35" t="s">
        <v>186</v>
      </c>
      <c r="D119" s="21" t="s">
        <v>111</v>
      </c>
      <c r="E119" s="21">
        <v>2029</v>
      </c>
      <c r="F119" s="21">
        <v>2029</v>
      </c>
      <c r="G119" s="21">
        <f t="shared" ref="G119:G124" si="108">F119</f>
        <v>2029</v>
      </c>
      <c r="H119" s="10" t="s">
        <v>102</v>
      </c>
      <c r="I119" s="7" t="s">
        <v>102</v>
      </c>
      <c r="J119" s="10">
        <v>0</v>
      </c>
      <c r="K119" s="10">
        <f>L119+M119+N119+O119</f>
        <v>0.68583179999999999</v>
      </c>
      <c r="L119" s="10">
        <v>0</v>
      </c>
      <c r="M119" s="10">
        <v>0</v>
      </c>
      <c r="N119" s="10">
        <v>0.68583179999999999</v>
      </c>
      <c r="O119" s="10">
        <v>0</v>
      </c>
      <c r="P119" s="10">
        <f>SUM(Q119:T119)</f>
        <v>0.68583179999999999</v>
      </c>
      <c r="Q119" s="10">
        <f t="shared" ref="Q119:T121" si="109">L119</f>
        <v>0</v>
      </c>
      <c r="R119" s="10">
        <f t="shared" si="109"/>
        <v>0</v>
      </c>
      <c r="S119" s="10">
        <f t="shared" si="109"/>
        <v>0.68583179999999999</v>
      </c>
      <c r="T119" s="10">
        <f t="shared" si="109"/>
        <v>0</v>
      </c>
      <c r="U119" s="10">
        <v>0</v>
      </c>
      <c r="V119" s="10">
        <f t="shared" ref="V119:V125" si="110">K119</f>
        <v>0.68583179999999999</v>
      </c>
      <c r="W119" s="10">
        <v>0</v>
      </c>
      <c r="X119" s="28">
        <f t="shared" si="81"/>
        <v>0.68583179999999999</v>
      </c>
      <c r="Y119" s="10">
        <v>0</v>
      </c>
      <c r="Z119" s="10">
        <f t="shared" ref="Z119:Z131" si="111">AE119+AG119+AI119+AK119+AM119</f>
        <v>0.68583179999999999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0.68583179999999999</v>
      </c>
      <c r="AM119" s="10">
        <v>0.68583179999999999</v>
      </c>
      <c r="AN119" s="10">
        <f>AD119+AF119+AH119+AJ119+AL119+AB119</f>
        <v>0.68583179999999999</v>
      </c>
      <c r="AO119" s="10">
        <f>AM119+AK119+AI119+AG119+AE119+AC119</f>
        <v>0.68583179999999999</v>
      </c>
      <c r="AP119" s="23" t="s">
        <v>129</v>
      </c>
      <c r="AQ119" s="14" t="b">
        <f t="shared" si="82"/>
        <v>1</v>
      </c>
    </row>
    <row r="120" spans="1:43" ht="40.5" customHeight="1" x14ac:dyDescent="0.25">
      <c r="A120" s="22" t="s">
        <v>109</v>
      </c>
      <c r="B120" s="23" t="s">
        <v>263</v>
      </c>
      <c r="C120" s="35" t="s">
        <v>187</v>
      </c>
      <c r="D120" s="21" t="s">
        <v>111</v>
      </c>
      <c r="E120" s="21">
        <v>2029</v>
      </c>
      <c r="F120" s="21">
        <v>2029</v>
      </c>
      <c r="G120" s="21">
        <f t="shared" si="108"/>
        <v>2029</v>
      </c>
      <c r="H120" s="10" t="s">
        <v>102</v>
      </c>
      <c r="I120" s="7" t="s">
        <v>102</v>
      </c>
      <c r="J120" s="10">
        <v>0</v>
      </c>
      <c r="K120" s="10">
        <f>L120+M120+N120+O120</f>
        <v>4.9539048399999999</v>
      </c>
      <c r="L120" s="10">
        <v>0</v>
      </c>
      <c r="M120" s="10">
        <v>0</v>
      </c>
      <c r="N120" s="10">
        <v>4.9539048399999999</v>
      </c>
      <c r="O120" s="10">
        <v>0</v>
      </c>
      <c r="P120" s="10">
        <f t="shared" ref="P120:P131" si="112">SUM(Q120:T120)</f>
        <v>4.9539048399999999</v>
      </c>
      <c r="Q120" s="10">
        <f t="shared" si="109"/>
        <v>0</v>
      </c>
      <c r="R120" s="10">
        <f t="shared" si="109"/>
        <v>0</v>
      </c>
      <c r="S120" s="10">
        <f t="shared" si="109"/>
        <v>4.9539048399999999</v>
      </c>
      <c r="T120" s="10">
        <f t="shared" si="109"/>
        <v>0</v>
      </c>
      <c r="U120" s="10">
        <v>0</v>
      </c>
      <c r="V120" s="10">
        <f t="shared" si="110"/>
        <v>4.9539048399999999</v>
      </c>
      <c r="W120" s="10">
        <v>0</v>
      </c>
      <c r="X120" s="28">
        <f t="shared" si="81"/>
        <v>4.9539048399999999</v>
      </c>
      <c r="Y120" s="10">
        <v>0</v>
      </c>
      <c r="Z120" s="10">
        <f t="shared" si="111"/>
        <v>4.9539048399999999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4.9539048399999999</v>
      </c>
      <c r="AM120" s="10">
        <f>AL120</f>
        <v>4.9539048399999999</v>
      </c>
      <c r="AN120" s="10">
        <f t="shared" ref="AN120:AN125" si="113">AD120+AF120+AH120+AJ120+AL120+AB120</f>
        <v>4.9539048399999999</v>
      </c>
      <c r="AO120" s="10">
        <f t="shared" ref="AO120:AO131" si="114">AM120+AK120+AI120+AG120+AE120+AC120</f>
        <v>4.9539048399999999</v>
      </c>
      <c r="AP120" s="23" t="s">
        <v>164</v>
      </c>
      <c r="AQ120" s="14" t="b">
        <f t="shared" si="82"/>
        <v>1</v>
      </c>
    </row>
    <row r="121" spans="1:43" ht="63" x14ac:dyDescent="0.25">
      <c r="A121" s="22" t="s">
        <v>110</v>
      </c>
      <c r="B121" s="23" t="s">
        <v>150</v>
      </c>
      <c r="C121" s="35" t="s">
        <v>188</v>
      </c>
      <c r="D121" s="21" t="s">
        <v>111</v>
      </c>
      <c r="E121" s="21">
        <v>2025</v>
      </c>
      <c r="F121" s="21">
        <v>2025</v>
      </c>
      <c r="G121" s="21">
        <f t="shared" si="108"/>
        <v>2025</v>
      </c>
      <c r="H121" s="10" t="s">
        <v>102</v>
      </c>
      <c r="I121" s="7" t="s">
        <v>102</v>
      </c>
      <c r="J121" s="10">
        <v>0</v>
      </c>
      <c r="K121" s="10">
        <f>L121+M121+N121+O121</f>
        <v>0.19939200000000001</v>
      </c>
      <c r="L121" s="10">
        <v>0</v>
      </c>
      <c r="M121" s="10">
        <v>0</v>
      </c>
      <c r="N121" s="10">
        <f>[4]Лист1!$T$101/1.2</f>
        <v>0.19939200000000001</v>
      </c>
      <c r="O121" s="10">
        <v>0</v>
      </c>
      <c r="P121" s="10">
        <f t="shared" si="112"/>
        <v>0.19939200000000001</v>
      </c>
      <c r="Q121" s="10">
        <f t="shared" si="109"/>
        <v>0</v>
      </c>
      <c r="R121" s="10">
        <f t="shared" si="109"/>
        <v>0</v>
      </c>
      <c r="S121" s="10">
        <f t="shared" si="109"/>
        <v>0.19939200000000001</v>
      </c>
      <c r="T121" s="10">
        <f t="shared" si="109"/>
        <v>0</v>
      </c>
      <c r="U121" s="10">
        <v>0</v>
      </c>
      <c r="V121" s="10">
        <f t="shared" si="110"/>
        <v>0.19939200000000001</v>
      </c>
      <c r="W121" s="10">
        <v>0</v>
      </c>
      <c r="X121" s="28">
        <f t="shared" si="81"/>
        <v>0.19939200000000001</v>
      </c>
      <c r="Y121" s="10">
        <v>0</v>
      </c>
      <c r="Z121" s="10">
        <f t="shared" si="111"/>
        <v>0.19939200000000001</v>
      </c>
      <c r="AA121" s="10">
        <v>0</v>
      </c>
      <c r="AB121" s="10">
        <v>0</v>
      </c>
      <c r="AC121" s="10">
        <v>0</v>
      </c>
      <c r="AD121" s="10">
        <f>K121</f>
        <v>0.19939200000000001</v>
      </c>
      <c r="AE121" s="10">
        <v>0.19939200000000001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f t="shared" si="113"/>
        <v>0.19939200000000001</v>
      </c>
      <c r="AO121" s="10">
        <f t="shared" si="114"/>
        <v>0.19939200000000001</v>
      </c>
      <c r="AP121" s="23" t="s">
        <v>128</v>
      </c>
      <c r="AQ121" s="14" t="b">
        <f t="shared" si="82"/>
        <v>1</v>
      </c>
    </row>
    <row r="122" spans="1:43" ht="31.5" x14ac:dyDescent="0.25">
      <c r="A122" s="22" t="s">
        <v>226</v>
      </c>
      <c r="B122" s="23" t="s">
        <v>229</v>
      </c>
      <c r="C122" s="35" t="s">
        <v>230</v>
      </c>
      <c r="D122" s="21" t="s">
        <v>111</v>
      </c>
      <c r="E122" s="21">
        <v>2024</v>
      </c>
      <c r="F122" s="21">
        <v>2024</v>
      </c>
      <c r="G122" s="21">
        <f t="shared" si="108"/>
        <v>2024</v>
      </c>
      <c r="H122" s="10" t="s">
        <v>102</v>
      </c>
      <c r="I122" s="7" t="s">
        <v>102</v>
      </c>
      <c r="J122" s="10">
        <v>0</v>
      </c>
      <c r="K122" s="10">
        <f t="shared" ref="K122:K125" si="115">L122+M122+N122+O122</f>
        <v>0.26500500351</v>
      </c>
      <c r="L122" s="10">
        <v>0</v>
      </c>
      <c r="M122" s="10">
        <v>0</v>
      </c>
      <c r="N122" s="10">
        <v>0.26500500351</v>
      </c>
      <c r="O122" s="10">
        <v>0</v>
      </c>
      <c r="P122" s="10">
        <f t="shared" si="112"/>
        <v>0.22750000000000001</v>
      </c>
      <c r="Q122" s="10">
        <v>0</v>
      </c>
      <c r="R122" s="10">
        <v>0</v>
      </c>
      <c r="S122" s="10">
        <v>0.22750000000000001</v>
      </c>
      <c r="T122" s="10">
        <v>0</v>
      </c>
      <c r="U122" s="10">
        <v>0</v>
      </c>
      <c r="V122" s="10">
        <f t="shared" si="110"/>
        <v>0.26500500351</v>
      </c>
      <c r="W122" s="10">
        <v>0</v>
      </c>
      <c r="X122" s="28">
        <f t="shared" si="81"/>
        <v>0</v>
      </c>
      <c r="Y122" s="10">
        <v>0</v>
      </c>
      <c r="Z122" s="10">
        <f t="shared" si="111"/>
        <v>0</v>
      </c>
      <c r="AA122" s="10">
        <v>0</v>
      </c>
      <c r="AB122" s="10">
        <f>[5]Лист1!$AB$113/1.2</f>
        <v>0.26500500351</v>
      </c>
      <c r="AC122" s="10">
        <v>0.22750000000000001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f t="shared" si="113"/>
        <v>0.26500500351</v>
      </c>
      <c r="AO122" s="10">
        <f t="shared" si="114"/>
        <v>0.22750000000000001</v>
      </c>
      <c r="AP122" s="23" t="s">
        <v>164</v>
      </c>
      <c r="AQ122" s="14" t="b">
        <f t="shared" si="82"/>
        <v>1</v>
      </c>
    </row>
    <row r="123" spans="1:43" ht="63" x14ac:dyDescent="0.25">
      <c r="A123" s="22" t="s">
        <v>227</v>
      </c>
      <c r="B123" s="23" t="s">
        <v>231</v>
      </c>
      <c r="C123" s="35" t="s">
        <v>232</v>
      </c>
      <c r="D123" s="21" t="s">
        <v>111</v>
      </c>
      <c r="E123" s="21">
        <v>2024</v>
      </c>
      <c r="F123" s="21">
        <v>2024</v>
      </c>
      <c r="G123" s="21">
        <f t="shared" si="108"/>
        <v>2024</v>
      </c>
      <c r="H123" s="10" t="s">
        <v>102</v>
      </c>
      <c r="I123" s="7" t="s">
        <v>102</v>
      </c>
      <c r="J123" s="10">
        <v>0</v>
      </c>
      <c r="K123" s="10">
        <f t="shared" si="115"/>
        <v>3.9183833754000004</v>
      </c>
      <c r="L123" s="10">
        <v>0</v>
      </c>
      <c r="M123" s="10">
        <v>0</v>
      </c>
      <c r="N123" s="10">
        <v>3.9183833754000004</v>
      </c>
      <c r="O123" s="10">
        <v>0</v>
      </c>
      <c r="P123" s="10">
        <f t="shared" si="112"/>
        <v>1.5169999999999999</v>
      </c>
      <c r="Q123" s="10">
        <v>0</v>
      </c>
      <c r="R123" s="10">
        <v>0</v>
      </c>
      <c r="S123" s="10">
        <v>1.5169999999999999</v>
      </c>
      <c r="T123" s="10">
        <v>0</v>
      </c>
      <c r="U123" s="10">
        <v>0</v>
      </c>
      <c r="V123" s="10">
        <f t="shared" si="110"/>
        <v>3.9183833754000004</v>
      </c>
      <c r="W123" s="10">
        <v>0</v>
      </c>
      <c r="X123" s="28">
        <f t="shared" si="81"/>
        <v>0</v>
      </c>
      <c r="Y123" s="10">
        <v>0</v>
      </c>
      <c r="Z123" s="10">
        <f t="shared" si="111"/>
        <v>0</v>
      </c>
      <c r="AA123" s="10">
        <v>0</v>
      </c>
      <c r="AB123" s="10">
        <f>[5]Лист1!$AB$114/1.2</f>
        <v>3.9183833754000004</v>
      </c>
      <c r="AC123" s="10">
        <v>1.5169999999999999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f t="shared" si="113"/>
        <v>3.9183833754000004</v>
      </c>
      <c r="AO123" s="10">
        <f t="shared" si="114"/>
        <v>1.5169999999999999</v>
      </c>
      <c r="AP123" s="23" t="s">
        <v>128</v>
      </c>
      <c r="AQ123" s="14" t="b">
        <f t="shared" si="82"/>
        <v>1</v>
      </c>
    </row>
    <row r="124" spans="1:43" ht="47.25" x14ac:dyDescent="0.25">
      <c r="A124" s="22" t="s">
        <v>228</v>
      </c>
      <c r="B124" s="23" t="s">
        <v>233</v>
      </c>
      <c r="C124" s="35" t="s">
        <v>234</v>
      </c>
      <c r="D124" s="21" t="s">
        <v>111</v>
      </c>
      <c r="E124" s="21">
        <v>2024</v>
      </c>
      <c r="F124" s="21">
        <v>2024</v>
      </c>
      <c r="G124" s="21">
        <f t="shared" si="108"/>
        <v>2024</v>
      </c>
      <c r="H124" s="10">
        <f>[3]Лист1!$H$127/1.2</f>
        <v>3.8426533333333339E-2</v>
      </c>
      <c r="I124" s="7">
        <f>H124</f>
        <v>3.8426533333333339E-2</v>
      </c>
      <c r="J124" s="10">
        <v>0</v>
      </c>
      <c r="K124" s="10">
        <f t="shared" si="115"/>
        <v>0.39008722619999997</v>
      </c>
      <c r="L124" s="10">
        <v>0</v>
      </c>
      <c r="M124" s="10">
        <v>0</v>
      </c>
      <c r="N124" s="10">
        <v>0.39008722619999997</v>
      </c>
      <c r="O124" s="10">
        <v>0</v>
      </c>
      <c r="P124" s="10">
        <f t="shared" si="112"/>
        <v>0.36656759999999999</v>
      </c>
      <c r="Q124" s="10">
        <v>1.2E-2</v>
      </c>
      <c r="R124" s="10">
        <v>0.23856959999999999</v>
      </c>
      <c r="S124" s="10">
        <v>0.115998</v>
      </c>
      <c r="T124" s="10">
        <v>0</v>
      </c>
      <c r="U124" s="10">
        <v>0</v>
      </c>
      <c r="V124" s="10">
        <f t="shared" si="110"/>
        <v>0.39008722619999997</v>
      </c>
      <c r="W124" s="10">
        <v>0</v>
      </c>
      <c r="X124" s="28">
        <f t="shared" si="81"/>
        <v>0</v>
      </c>
      <c r="Y124" s="10">
        <v>0</v>
      </c>
      <c r="Z124" s="10">
        <f t="shared" si="111"/>
        <v>0</v>
      </c>
      <c r="AA124" s="10">
        <v>0</v>
      </c>
      <c r="AB124" s="10">
        <f>[5]Лист1!$AB$115/1.2</f>
        <v>0.39008722620000003</v>
      </c>
      <c r="AC124" s="10">
        <v>0.36656759999999999</v>
      </c>
      <c r="AD124" s="10">
        <v>0</v>
      </c>
      <c r="AE124" s="10">
        <v>0</v>
      </c>
      <c r="AF124" s="10">
        <v>0</v>
      </c>
      <c r="AG124" s="10">
        <v>0</v>
      </c>
      <c r="AH124" s="10">
        <v>0</v>
      </c>
      <c r="AI124" s="10">
        <v>0</v>
      </c>
      <c r="AJ124" s="10">
        <v>0</v>
      </c>
      <c r="AK124" s="10">
        <v>0</v>
      </c>
      <c r="AL124" s="10">
        <v>0</v>
      </c>
      <c r="AM124" s="10">
        <v>0</v>
      </c>
      <c r="AN124" s="10">
        <f t="shared" si="113"/>
        <v>0.39008722620000003</v>
      </c>
      <c r="AO124" s="10">
        <f t="shared" si="114"/>
        <v>0.36656759999999999</v>
      </c>
      <c r="AP124" s="23" t="s">
        <v>238</v>
      </c>
      <c r="AQ124" s="14" t="b">
        <f t="shared" si="82"/>
        <v>1</v>
      </c>
    </row>
    <row r="125" spans="1:43" ht="35.25" customHeight="1" x14ac:dyDescent="0.25">
      <c r="A125" s="22" t="s">
        <v>236</v>
      </c>
      <c r="B125" s="23" t="s">
        <v>307</v>
      </c>
      <c r="C125" s="35" t="s">
        <v>235</v>
      </c>
      <c r="D125" s="21" t="s">
        <v>111</v>
      </c>
      <c r="E125" s="21">
        <v>2024</v>
      </c>
      <c r="F125" s="21">
        <v>2024</v>
      </c>
      <c r="G125" s="21">
        <v>2025</v>
      </c>
      <c r="H125" s="10" t="s">
        <v>102</v>
      </c>
      <c r="I125" s="7" t="s">
        <v>102</v>
      </c>
      <c r="J125" s="10">
        <v>0</v>
      </c>
      <c r="K125" s="10">
        <f t="shared" si="115"/>
        <v>0.65034999999999998</v>
      </c>
      <c r="L125" s="10">
        <v>0</v>
      </c>
      <c r="M125" s="10">
        <v>0</v>
      </c>
      <c r="N125" s="10">
        <v>0.65034999999999998</v>
      </c>
      <c r="O125" s="10">
        <v>0</v>
      </c>
      <c r="P125" s="10">
        <f t="shared" si="112"/>
        <v>2.0629900000000001</v>
      </c>
      <c r="Q125" s="10">
        <v>0</v>
      </c>
      <c r="R125" s="10">
        <v>0</v>
      </c>
      <c r="S125" s="10">
        <f>AO125</f>
        <v>2.0629900000000001</v>
      </c>
      <c r="T125" s="10">
        <v>0</v>
      </c>
      <c r="U125" s="10">
        <v>0</v>
      </c>
      <c r="V125" s="10">
        <f t="shared" si="110"/>
        <v>0.65034999999999998</v>
      </c>
      <c r="W125" s="10">
        <v>0</v>
      </c>
      <c r="X125" s="28">
        <f t="shared" si="81"/>
        <v>0</v>
      </c>
      <c r="Y125" s="10">
        <v>0</v>
      </c>
      <c r="Z125" s="10">
        <f t="shared" si="111"/>
        <v>1.15584</v>
      </c>
      <c r="AA125" s="10">
        <v>0</v>
      </c>
      <c r="AB125" s="10">
        <f>[5]Лист1!$AB$116/1.2</f>
        <v>0.65034999999999998</v>
      </c>
      <c r="AC125" s="10">
        <v>0.90715000000000001</v>
      </c>
      <c r="AD125" s="10">
        <v>0</v>
      </c>
      <c r="AE125" s="10">
        <v>1.15584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f t="shared" si="113"/>
        <v>0.65034999999999998</v>
      </c>
      <c r="AO125" s="10">
        <f t="shared" si="114"/>
        <v>2.0629900000000001</v>
      </c>
      <c r="AP125" s="23" t="s">
        <v>164</v>
      </c>
      <c r="AQ125" s="14" t="b">
        <f t="shared" si="82"/>
        <v>1</v>
      </c>
    </row>
    <row r="126" spans="1:43" ht="31.5" x14ac:dyDescent="0.25">
      <c r="A126" s="22" t="s">
        <v>279</v>
      </c>
      <c r="B126" s="23" t="s">
        <v>285</v>
      </c>
      <c r="C126" s="35" t="s">
        <v>286</v>
      </c>
      <c r="D126" s="21" t="s">
        <v>111</v>
      </c>
      <c r="E126" s="21">
        <v>2024</v>
      </c>
      <c r="F126" s="21" t="s">
        <v>102</v>
      </c>
      <c r="G126" s="21">
        <v>2024</v>
      </c>
      <c r="H126" s="10" t="s">
        <v>102</v>
      </c>
      <c r="I126" s="7" t="s">
        <v>102</v>
      </c>
      <c r="J126" s="10" t="s">
        <v>102</v>
      </c>
      <c r="K126" s="10" t="s">
        <v>102</v>
      </c>
      <c r="L126" s="10" t="s">
        <v>102</v>
      </c>
      <c r="M126" s="10" t="s">
        <v>102</v>
      </c>
      <c r="N126" s="10" t="s">
        <v>102</v>
      </c>
      <c r="O126" s="10" t="s">
        <v>102</v>
      </c>
      <c r="P126" s="10">
        <f t="shared" si="112"/>
        <v>0.26201400000000002</v>
      </c>
      <c r="Q126" s="10">
        <v>0</v>
      </c>
      <c r="R126" s="10">
        <v>0</v>
      </c>
      <c r="S126" s="10">
        <v>0.26201400000000002</v>
      </c>
      <c r="T126" s="10">
        <v>0</v>
      </c>
      <c r="U126" s="10" t="s">
        <v>102</v>
      </c>
      <c r="V126" s="10" t="s">
        <v>102</v>
      </c>
      <c r="W126" s="10">
        <v>0</v>
      </c>
      <c r="X126" s="28">
        <v>0</v>
      </c>
      <c r="Y126" s="10">
        <v>0</v>
      </c>
      <c r="Z126" s="10">
        <f t="shared" si="111"/>
        <v>0</v>
      </c>
      <c r="AA126" s="10">
        <v>0</v>
      </c>
      <c r="AB126" s="10" t="s">
        <v>102</v>
      </c>
      <c r="AC126" s="10">
        <v>0.26201400000000002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 t="s">
        <v>102</v>
      </c>
      <c r="AO126" s="10">
        <f t="shared" si="114"/>
        <v>0.26201400000000002</v>
      </c>
      <c r="AP126" s="23" t="s">
        <v>238</v>
      </c>
      <c r="AQ126" s="14" t="b">
        <f t="shared" si="82"/>
        <v>1</v>
      </c>
    </row>
    <row r="127" spans="1:43" ht="45" customHeight="1" x14ac:dyDescent="0.25">
      <c r="A127" s="22" t="s">
        <v>280</v>
      </c>
      <c r="B127" s="23" t="s">
        <v>306</v>
      </c>
      <c r="C127" s="35" t="s">
        <v>287</v>
      </c>
      <c r="D127" s="21" t="s">
        <v>111</v>
      </c>
      <c r="E127" s="21">
        <v>2024</v>
      </c>
      <c r="F127" s="21" t="s">
        <v>102</v>
      </c>
      <c r="G127" s="21">
        <v>2025</v>
      </c>
      <c r="H127" s="10" t="s">
        <v>102</v>
      </c>
      <c r="I127" s="7" t="s">
        <v>102</v>
      </c>
      <c r="J127" s="10" t="s">
        <v>102</v>
      </c>
      <c r="K127" s="10" t="s">
        <v>102</v>
      </c>
      <c r="L127" s="10" t="s">
        <v>102</v>
      </c>
      <c r="M127" s="10" t="s">
        <v>102</v>
      </c>
      <c r="N127" s="10" t="s">
        <v>102</v>
      </c>
      <c r="O127" s="10" t="s">
        <v>102</v>
      </c>
      <c r="P127" s="10">
        <f t="shared" si="112"/>
        <v>1.4224077509499999</v>
      </c>
      <c r="Q127" s="10">
        <f>AC127</f>
        <v>8.9844999999999994E-2</v>
      </c>
      <c r="R127" s="10">
        <f>Z127</f>
        <v>1.33256275095</v>
      </c>
      <c r="S127" s="10">
        <v>0</v>
      </c>
      <c r="T127" s="10">
        <v>0</v>
      </c>
      <c r="U127" s="10" t="s">
        <v>102</v>
      </c>
      <c r="V127" s="10" t="s">
        <v>102</v>
      </c>
      <c r="W127" s="10" t="s">
        <v>102</v>
      </c>
      <c r="X127" s="28">
        <v>0</v>
      </c>
      <c r="Y127" s="10">
        <v>0</v>
      </c>
      <c r="Z127" s="10">
        <f t="shared" si="111"/>
        <v>1.33256275095</v>
      </c>
      <c r="AA127" s="10">
        <v>0</v>
      </c>
      <c r="AB127" s="10" t="s">
        <v>102</v>
      </c>
      <c r="AC127" s="10">
        <v>8.9844999999999994E-2</v>
      </c>
      <c r="AD127" s="10" t="s">
        <v>102</v>
      </c>
      <c r="AE127" s="10">
        <v>1.33256275095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 t="s">
        <v>102</v>
      </c>
      <c r="AO127" s="10">
        <f t="shared" si="114"/>
        <v>1.4224077509499999</v>
      </c>
      <c r="AP127" s="23" t="s">
        <v>238</v>
      </c>
      <c r="AQ127" s="14" t="b">
        <f t="shared" si="82"/>
        <v>1</v>
      </c>
    </row>
    <row r="128" spans="1:43" ht="31.5" x14ac:dyDescent="0.25">
      <c r="A128" s="22" t="s">
        <v>281</v>
      </c>
      <c r="B128" s="23" t="s">
        <v>288</v>
      </c>
      <c r="C128" s="35" t="s">
        <v>289</v>
      </c>
      <c r="D128" s="21" t="s">
        <v>111</v>
      </c>
      <c r="E128" s="21">
        <v>2024</v>
      </c>
      <c r="F128" s="21" t="s">
        <v>102</v>
      </c>
      <c r="G128" s="21">
        <v>2024</v>
      </c>
      <c r="H128" s="10" t="s">
        <v>102</v>
      </c>
      <c r="I128" s="7" t="s">
        <v>102</v>
      </c>
      <c r="J128" s="10" t="s">
        <v>102</v>
      </c>
      <c r="K128" s="10" t="s">
        <v>102</v>
      </c>
      <c r="L128" s="10" t="s">
        <v>102</v>
      </c>
      <c r="M128" s="10" t="s">
        <v>102</v>
      </c>
      <c r="N128" s="10" t="s">
        <v>102</v>
      </c>
      <c r="O128" s="10" t="s">
        <v>102</v>
      </c>
      <c r="P128" s="10">
        <f t="shared" si="112"/>
        <v>0.91833333080000001</v>
      </c>
      <c r="Q128" s="10">
        <v>0</v>
      </c>
      <c r="R128" s="10">
        <v>0</v>
      </c>
      <c r="S128" s="10">
        <v>0.91833333080000001</v>
      </c>
      <c r="T128" s="10">
        <v>0</v>
      </c>
      <c r="U128" s="10" t="s">
        <v>102</v>
      </c>
      <c r="V128" s="10" t="s">
        <v>102</v>
      </c>
      <c r="W128" s="10">
        <v>0</v>
      </c>
      <c r="X128" s="28">
        <v>0</v>
      </c>
      <c r="Y128" s="10">
        <v>0</v>
      </c>
      <c r="Z128" s="10">
        <f t="shared" si="111"/>
        <v>0</v>
      </c>
      <c r="AA128" s="10">
        <v>0</v>
      </c>
      <c r="AB128" s="10" t="s">
        <v>102</v>
      </c>
      <c r="AC128" s="10">
        <v>0.91833333080000001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 t="s">
        <v>102</v>
      </c>
      <c r="AO128" s="10">
        <f t="shared" si="114"/>
        <v>0.91833333080000001</v>
      </c>
      <c r="AP128" s="23" t="s">
        <v>164</v>
      </c>
      <c r="AQ128" s="14" t="b">
        <f t="shared" si="82"/>
        <v>1</v>
      </c>
    </row>
    <row r="129" spans="1:43" ht="31.5" x14ac:dyDescent="0.25">
      <c r="A129" s="22" t="s">
        <v>282</v>
      </c>
      <c r="B129" s="23" t="s">
        <v>290</v>
      </c>
      <c r="C129" s="35" t="s">
        <v>301</v>
      </c>
      <c r="D129" s="21" t="s">
        <v>111</v>
      </c>
      <c r="E129" s="21">
        <v>2025</v>
      </c>
      <c r="F129" s="21" t="s">
        <v>102</v>
      </c>
      <c r="G129" s="21">
        <v>2026</v>
      </c>
      <c r="H129" s="10" t="s">
        <v>102</v>
      </c>
      <c r="I129" s="7" t="s">
        <v>102</v>
      </c>
      <c r="J129" s="10" t="s">
        <v>102</v>
      </c>
      <c r="K129" s="10" t="s">
        <v>102</v>
      </c>
      <c r="L129" s="10" t="s">
        <v>102</v>
      </c>
      <c r="M129" s="10" t="s">
        <v>102</v>
      </c>
      <c r="N129" s="10" t="s">
        <v>102</v>
      </c>
      <c r="O129" s="10" t="s">
        <v>102</v>
      </c>
      <c r="P129" s="10">
        <f t="shared" si="112"/>
        <v>3.1839826546054</v>
      </c>
      <c r="Q129" s="10">
        <f>AE129</f>
        <v>0.19047212999999999</v>
      </c>
      <c r="R129" s="10">
        <f>AG129</f>
        <v>2.9935105246054001</v>
      </c>
      <c r="S129" s="10">
        <v>0</v>
      </c>
      <c r="T129" s="10">
        <v>0</v>
      </c>
      <c r="U129" s="10" t="s">
        <v>102</v>
      </c>
      <c r="V129" s="10" t="s">
        <v>102</v>
      </c>
      <c r="W129" s="10" t="s">
        <v>102</v>
      </c>
      <c r="X129" s="28">
        <v>0</v>
      </c>
      <c r="Y129" s="10">
        <v>0</v>
      </c>
      <c r="Z129" s="10">
        <f t="shared" si="111"/>
        <v>3.1839826546054</v>
      </c>
      <c r="AA129" s="10">
        <v>0</v>
      </c>
      <c r="AB129" s="10" t="s">
        <v>102</v>
      </c>
      <c r="AC129" s="10">
        <v>0</v>
      </c>
      <c r="AD129" s="10" t="s">
        <v>102</v>
      </c>
      <c r="AE129" s="10">
        <v>0.19047212999999999</v>
      </c>
      <c r="AF129" s="10">
        <v>0</v>
      </c>
      <c r="AG129" s="10">
        <v>2.9935105246054001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 t="s">
        <v>102</v>
      </c>
      <c r="AO129" s="10">
        <f t="shared" si="114"/>
        <v>3.1839826546054</v>
      </c>
      <c r="AP129" s="23" t="s">
        <v>238</v>
      </c>
      <c r="AQ129" s="14" t="b">
        <f t="shared" si="82"/>
        <v>1</v>
      </c>
    </row>
    <row r="130" spans="1:43" ht="47.25" x14ac:dyDescent="0.25">
      <c r="A130" s="22" t="s">
        <v>283</v>
      </c>
      <c r="B130" s="23" t="s">
        <v>291</v>
      </c>
      <c r="C130" s="35" t="s">
        <v>302</v>
      </c>
      <c r="D130" s="21" t="s">
        <v>111</v>
      </c>
      <c r="E130" s="21">
        <v>2025</v>
      </c>
      <c r="F130" s="21" t="s">
        <v>102</v>
      </c>
      <c r="G130" s="21">
        <v>2027</v>
      </c>
      <c r="H130" s="10" t="s">
        <v>102</v>
      </c>
      <c r="I130" s="7" t="s">
        <v>102</v>
      </c>
      <c r="J130" s="10" t="s">
        <v>102</v>
      </c>
      <c r="K130" s="10" t="s">
        <v>102</v>
      </c>
      <c r="L130" s="10" t="s">
        <v>102</v>
      </c>
      <c r="M130" s="10" t="s">
        <v>102</v>
      </c>
      <c r="N130" s="10" t="s">
        <v>102</v>
      </c>
      <c r="O130" s="10" t="s">
        <v>102</v>
      </c>
      <c r="P130" s="10">
        <f t="shared" si="112"/>
        <v>0.35</v>
      </c>
      <c r="Q130" s="10">
        <v>0.35</v>
      </c>
      <c r="R130" s="10">
        <v>0</v>
      </c>
      <c r="S130" s="10">
        <v>0</v>
      </c>
      <c r="T130" s="10">
        <v>0</v>
      </c>
      <c r="U130" s="10" t="s">
        <v>102</v>
      </c>
      <c r="V130" s="10" t="s">
        <v>102</v>
      </c>
      <c r="W130" s="10" t="s">
        <v>102</v>
      </c>
      <c r="X130" s="28">
        <v>0</v>
      </c>
      <c r="Y130" s="10">
        <v>0</v>
      </c>
      <c r="Z130" s="10">
        <f t="shared" si="111"/>
        <v>0.35</v>
      </c>
      <c r="AA130" s="10">
        <v>0</v>
      </c>
      <c r="AB130" s="10" t="s">
        <v>102</v>
      </c>
      <c r="AC130" s="10">
        <v>0</v>
      </c>
      <c r="AD130" s="10" t="s">
        <v>102</v>
      </c>
      <c r="AE130" s="10">
        <v>0.35</v>
      </c>
      <c r="AF130" s="10">
        <v>0</v>
      </c>
      <c r="AG130" s="10">
        <v>0</v>
      </c>
      <c r="AH130" s="10">
        <v>0</v>
      </c>
      <c r="AI130" s="10">
        <v>0</v>
      </c>
      <c r="AJ130" s="10">
        <v>0</v>
      </c>
      <c r="AK130" s="10">
        <v>0</v>
      </c>
      <c r="AL130" s="10">
        <v>0</v>
      </c>
      <c r="AM130" s="10">
        <v>0</v>
      </c>
      <c r="AN130" s="10" t="s">
        <v>102</v>
      </c>
      <c r="AO130" s="10">
        <f t="shared" si="114"/>
        <v>0.35</v>
      </c>
      <c r="AP130" s="23" t="s">
        <v>238</v>
      </c>
      <c r="AQ130" s="14" t="b">
        <f t="shared" si="82"/>
        <v>1</v>
      </c>
    </row>
    <row r="131" spans="1:43" ht="63" x14ac:dyDescent="0.25">
      <c r="A131" s="22" t="s">
        <v>284</v>
      </c>
      <c r="B131" s="23" t="s">
        <v>308</v>
      </c>
      <c r="C131" s="35" t="s">
        <v>303</v>
      </c>
      <c r="D131" s="21" t="s">
        <v>111</v>
      </c>
      <c r="E131" s="21">
        <v>2025</v>
      </c>
      <c r="F131" s="21" t="s">
        <v>102</v>
      </c>
      <c r="G131" s="21">
        <v>2025</v>
      </c>
      <c r="H131" s="10" t="s">
        <v>102</v>
      </c>
      <c r="I131" s="7" t="s">
        <v>102</v>
      </c>
      <c r="J131" s="10" t="s">
        <v>102</v>
      </c>
      <c r="K131" s="10" t="s">
        <v>102</v>
      </c>
      <c r="L131" s="10" t="s">
        <v>102</v>
      </c>
      <c r="M131" s="10" t="s">
        <v>102</v>
      </c>
      <c r="N131" s="10" t="s">
        <v>102</v>
      </c>
      <c r="O131" s="10" t="s">
        <v>102</v>
      </c>
      <c r="P131" s="10">
        <f t="shared" si="112"/>
        <v>0.59083644000000002</v>
      </c>
      <c r="Q131" s="10">
        <v>0</v>
      </c>
      <c r="R131" s="10">
        <f>AE131</f>
        <v>0.59083644000000002</v>
      </c>
      <c r="S131" s="10">
        <v>0</v>
      </c>
      <c r="T131" s="10">
        <v>0</v>
      </c>
      <c r="U131" s="10" t="s">
        <v>102</v>
      </c>
      <c r="V131" s="10" t="s">
        <v>102</v>
      </c>
      <c r="W131" s="10" t="s">
        <v>102</v>
      </c>
      <c r="X131" s="28">
        <v>0</v>
      </c>
      <c r="Y131" s="10">
        <v>0</v>
      </c>
      <c r="Z131" s="10">
        <f t="shared" si="111"/>
        <v>0.59083644000000002</v>
      </c>
      <c r="AA131" s="10">
        <v>0</v>
      </c>
      <c r="AB131" s="10" t="s">
        <v>102</v>
      </c>
      <c r="AC131" s="10">
        <v>0</v>
      </c>
      <c r="AD131" s="10" t="s">
        <v>102</v>
      </c>
      <c r="AE131" s="10">
        <v>0.59083644000000002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 t="s">
        <v>102</v>
      </c>
      <c r="AO131" s="10">
        <f t="shared" si="114"/>
        <v>0.59083644000000002</v>
      </c>
      <c r="AP131" s="23" t="s">
        <v>128</v>
      </c>
      <c r="AQ131" s="14" t="b">
        <f t="shared" si="82"/>
        <v>1</v>
      </c>
    </row>
    <row r="132" spans="1:43" x14ac:dyDescent="0.25">
      <c r="AQ132" s="14" t="b">
        <f t="shared" si="82"/>
        <v>1</v>
      </c>
    </row>
  </sheetData>
  <mergeCells count="32">
    <mergeCell ref="AB18:AN18"/>
    <mergeCell ref="H18:I19"/>
    <mergeCell ref="AN19:AN20"/>
    <mergeCell ref="AA18:AA19"/>
    <mergeCell ref="AD19:AE19"/>
    <mergeCell ref="AF19:AG19"/>
    <mergeCell ref="AH19:AI19"/>
    <mergeCell ref="AB19:AC19"/>
    <mergeCell ref="AJ19:AK19"/>
    <mergeCell ref="AL19:AM19"/>
    <mergeCell ref="J18:J20"/>
    <mergeCell ref="K18:T18"/>
    <mergeCell ref="P19:T19"/>
    <mergeCell ref="U18:Z18"/>
    <mergeCell ref="U19:V19"/>
    <mergeCell ref="K19:O19"/>
    <mergeCell ref="A9:AP9"/>
    <mergeCell ref="A11:AP11"/>
    <mergeCell ref="A12:AP12"/>
    <mergeCell ref="A14:AP14"/>
    <mergeCell ref="A18:A20"/>
    <mergeCell ref="B18:B20"/>
    <mergeCell ref="C18:C20"/>
    <mergeCell ref="D18:D20"/>
    <mergeCell ref="E18:E20"/>
    <mergeCell ref="F18:G19"/>
    <mergeCell ref="AP18:AP20"/>
    <mergeCell ref="W19:X19"/>
    <mergeCell ref="Y19:Z19"/>
    <mergeCell ref="A15:AP15"/>
    <mergeCell ref="A16:AP16"/>
    <mergeCell ref="AO19:AO20"/>
  </mergeCells>
  <pageMargins left="0.70866141732283472" right="0.31496062992125984" top="0.35433070866141736" bottom="0.15748031496062992" header="0" footer="0"/>
  <pageSetup paperSize="8" scale="2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7840C-8AE6-44B9-BE2B-E70C68A98B38}">
  <dimension ref="A1:C12"/>
  <sheetViews>
    <sheetView tabSelected="1" workbookViewId="0">
      <selection sqref="A1:XFD1048576"/>
    </sheetView>
  </sheetViews>
  <sheetFormatPr defaultRowHeight="15" x14ac:dyDescent="0.25"/>
  <cols>
    <col min="1" max="1" width="7.140625" customWidth="1"/>
    <col min="2" max="2" width="21.42578125" customWidth="1"/>
    <col min="3" max="3" width="42.85546875" customWidth="1"/>
  </cols>
  <sheetData>
    <row r="1" spans="1:3" ht="15" customHeight="1" x14ac:dyDescent="0.25">
      <c r="A1" s="70" t="s">
        <v>312</v>
      </c>
      <c r="B1" s="71"/>
      <c r="C1" s="72"/>
    </row>
    <row r="2" spans="1:3" ht="15" customHeight="1" x14ac:dyDescent="0.25">
      <c r="A2" s="73"/>
      <c r="B2" s="74" t="s">
        <v>313</v>
      </c>
      <c r="C2" s="75"/>
    </row>
    <row r="3" spans="1:3" ht="15" customHeight="1" x14ac:dyDescent="0.25">
      <c r="A3" s="73"/>
      <c r="B3" s="74" t="s">
        <v>314</v>
      </c>
      <c r="C3" s="75"/>
    </row>
    <row r="4" spans="1:3" ht="15" customHeight="1" x14ac:dyDescent="0.25">
      <c r="A4" s="76" t="s">
        <v>315</v>
      </c>
      <c r="B4" s="80"/>
      <c r="C4" s="77"/>
    </row>
    <row r="5" spans="1:3" ht="15" customHeight="1" x14ac:dyDescent="0.25">
      <c r="A5" s="69" t="s">
        <v>316</v>
      </c>
      <c r="B5" s="74"/>
      <c r="C5" s="48" t="s">
        <v>317</v>
      </c>
    </row>
    <row r="6" spans="1:3" ht="105" x14ac:dyDescent="0.25">
      <c r="A6" s="78" t="s">
        <v>318</v>
      </c>
      <c r="B6" s="79"/>
      <c r="C6" s="48" t="s">
        <v>319</v>
      </c>
    </row>
    <row r="7" spans="1:3" ht="60" x14ac:dyDescent="0.25">
      <c r="A7" s="78" t="s">
        <v>320</v>
      </c>
      <c r="B7" s="79"/>
      <c r="C7" s="48" t="s">
        <v>321</v>
      </c>
    </row>
    <row r="8" spans="1:3" ht="15" customHeight="1" x14ac:dyDescent="0.25">
      <c r="A8" s="69" t="s">
        <v>322</v>
      </c>
      <c r="B8" s="74"/>
      <c r="C8" s="48" t="s">
        <v>323</v>
      </c>
    </row>
    <row r="9" spans="1:3" ht="15" customHeight="1" x14ac:dyDescent="0.25">
      <c r="A9" s="69" t="s">
        <v>324</v>
      </c>
      <c r="B9" s="74"/>
      <c r="C9" s="48" t="s">
        <v>325</v>
      </c>
    </row>
    <row r="10" spans="1:3" ht="15" customHeight="1" x14ac:dyDescent="0.25">
      <c r="A10" s="69" t="s">
        <v>326</v>
      </c>
      <c r="B10" s="74"/>
      <c r="C10" s="48" t="s">
        <v>327</v>
      </c>
    </row>
    <row r="11" spans="1:3" ht="15" customHeight="1" x14ac:dyDescent="0.25">
      <c r="A11" s="69" t="s">
        <v>328</v>
      </c>
      <c r="B11" s="74"/>
      <c r="C11" s="48" t="s">
        <v>335</v>
      </c>
    </row>
    <row r="12" spans="1:3" ht="15.75" thickBot="1" x14ac:dyDescent="0.3">
      <c r="A12" s="39"/>
      <c r="B12" s="40"/>
      <c r="C12" s="41"/>
    </row>
  </sheetData>
  <mergeCells count="12">
    <mergeCell ref="A11:B11"/>
    <mergeCell ref="A1:C1"/>
    <mergeCell ref="A2:A3"/>
    <mergeCell ref="B2:C2"/>
    <mergeCell ref="B3:C3"/>
    <mergeCell ref="A4:C4"/>
    <mergeCell ref="A5:B5"/>
    <mergeCell ref="A6:B6"/>
    <mergeCell ref="A7:B7"/>
    <mergeCell ref="A8:B8"/>
    <mergeCell ref="A9:B9"/>
    <mergeCell ref="A10:B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3</vt:lpstr>
      <vt:lpstr>Лист1</vt:lpstr>
      <vt:lpstr>'3'!Область_печати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2025-07-23T02:00:13Z</dcterms:modified>
</cp:coreProperties>
</file>